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00" tabRatio="840"/>
  </bookViews>
  <sheets>
    <sheet name="შემოსულობები" sheetId="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შემოსულობები!$A$5:$A$87</definedName>
    <definedName name="aaaaaa">#REF!</definedName>
    <definedName name="aaaaaaa">#REF!</definedName>
    <definedName name="agmashenebeli">#REF!</definedName>
    <definedName name="aq">[1]НДС!$X$4:$AA$4</definedName>
    <definedName name="as">#REF!</definedName>
    <definedName name="bbbbb">[2]реестри!$F$62</definedName>
    <definedName name="cek">#REF!</definedName>
    <definedName name="charbi">#REF!</definedName>
    <definedName name="cul">#REF!</definedName>
    <definedName name="danarti">#REF!</definedName>
    <definedName name="danarti6">#REF!</definedName>
    <definedName name="dfgdfh">#REF!</definedName>
    <definedName name="dfgfd">#REF!</definedName>
    <definedName name="dfghfgh">#REF!</definedName>
    <definedName name="dfgsdf">#REF!</definedName>
    <definedName name="djaami">#REF!</definedName>
    <definedName name="djam">#REF!</definedName>
    <definedName name="djama">#REF!</definedName>
    <definedName name="djanmrte">#REF!</definedName>
    <definedName name="djjjami">#REF!</definedName>
    <definedName name="ekonomik">#REF!</definedName>
    <definedName name="ert">#REF!</definedName>
    <definedName name="fgh">#REF!</definedName>
    <definedName name="fhjjjh">#REF!</definedName>
    <definedName name="finansta">#REF!</definedName>
    <definedName name="forma">[3]ФОРМА!#REF!</definedName>
    <definedName name="gard">#REF!</definedName>
    <definedName name="Garemo">#REF!</definedName>
    <definedName name="Infrastruqtura">#REF!</definedName>
    <definedName name="iu">#REF!</definedName>
    <definedName name="JAMI">#REF!</definedName>
    <definedName name="Jand_program">#REF!</definedName>
    <definedName name="jandacva">#REF!</definedName>
    <definedName name="javakh">#REF!</definedName>
    <definedName name="jlhkj">#REF!</definedName>
    <definedName name="kapit">#REF!</definedName>
    <definedName name="kapm">#REF!</definedName>
    <definedName name="khgj">#REF!</definedName>
    <definedName name="kultura">#REF!</definedName>
    <definedName name="l">#REF!</definedName>
    <definedName name="Mtavroba">#REF!</definedName>
    <definedName name="MVD">#REF!</definedName>
    <definedName name="nm">#REF!</definedName>
    <definedName name="Organisation">#REF!</definedName>
    <definedName name="po">#REF!</definedName>
    <definedName name="pp">#REF!</definedName>
    <definedName name="Print">#REF!</definedName>
    <definedName name="_xlnm.Print_Area" localSheetId="0">შემოსულობები!$C$4:$K$85</definedName>
    <definedName name="_xlnm.Print_Titles" localSheetId="0">შემოსულობები!$8:$8</definedName>
    <definedName name="qonebis">#REF!</definedName>
    <definedName name="razmi">#REF!</definedName>
    <definedName name="rftjh">#REF!</definedName>
    <definedName name="rty">#REF!</definedName>
    <definedName name="rtyrtujh">#REF!</definedName>
    <definedName name="sabinao">#REF!</definedName>
    <definedName name="safinanso">#REF!</definedName>
    <definedName name="Sofeli">#REF!</definedName>
    <definedName name="sul">#REF!</definedName>
    <definedName name="svadasxva">#REF!</definedName>
    <definedName name="tele">#REF!</definedName>
    <definedName name="Transferti">#REF!</definedName>
    <definedName name="tyyu">#REF!</definedName>
    <definedName name="ubani">#REF!</definedName>
    <definedName name="uShiSh">#REF!</definedName>
    <definedName name="xfgu">#REF!</definedName>
    <definedName name="Z_B166EF19_E706_4F3D_8E0C_5B5B993D948D_.wvu.FilterData" localSheetId="0" hidden="1">შემოსულობები!$A$4:$A$84</definedName>
    <definedName name="Z_B166EF19_E706_4F3D_8E0C_5B5B993D948D_.wvu.PrintArea" localSheetId="0" hidden="1">შემოსულობები!$C$5:$K$84</definedName>
    <definedName name="Z_B166EF19_E706_4F3D_8E0C_5B5B993D948D_.wvu.PrintTitles" localSheetId="0" hidden="1">შემოსულობები!$8:$8</definedName>
    <definedName name="гардамавали">#REF!</definedName>
    <definedName name="дата">#REF!</definedName>
    <definedName name="дж">#REF!</definedName>
    <definedName name="джами">#REF!</definedName>
    <definedName name="джамртелоба">#REF!</definedName>
    <definedName name="итоги">[1]НДС!$H$2</definedName>
    <definedName name="капиталури">#REF!</definedName>
    <definedName name="КАПМШ">#REF!</definedName>
    <definedName name="КОДИ">#REF!</definedName>
    <definedName name="култура">#REF!</definedName>
    <definedName name="м">#REF!</definedName>
    <definedName name="РАЗМИ">#REF!</definedName>
    <definedName name="с3">[1]НДС!$D$3</definedName>
    <definedName name="сабинао">#REF!</definedName>
    <definedName name="сссс">#REF!</definedName>
    <definedName name="сул">#REF!</definedName>
    <definedName name="ТЕЛЕ">#REF!</definedName>
    <definedName name="трансф">#REF!</definedName>
    <definedName name="УШИШ">#REF!</definedName>
    <definedName name="ф">#REF!</definedName>
    <definedName name="фв2">[1]НДС!$C$2</definedName>
    <definedName name="Форма">[4]ФОРМА!#REF!</definedName>
    <definedName name="ЧАРБ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4" i="8" l="1"/>
  <c r="A83" i="8"/>
  <c r="A80" i="8"/>
  <c r="A79" i="8"/>
  <c r="A78" i="8"/>
  <c r="A75" i="8"/>
  <c r="A74" i="8"/>
  <c r="A72" i="8"/>
  <c r="A69" i="8"/>
  <c r="A68" i="8"/>
  <c r="A67" i="8"/>
  <c r="A66" i="8"/>
  <c r="A65" i="8"/>
  <c r="A63" i="8"/>
  <c r="A62" i="8"/>
  <c r="A61" i="8"/>
  <c r="A60" i="8"/>
  <c r="A59" i="8"/>
  <c r="A58" i="8"/>
  <c r="A57" i="8"/>
  <c r="A56" i="8"/>
  <c r="A55" i="8"/>
  <c r="A54" i="8"/>
  <c r="A53" i="8"/>
  <c r="A50" i="8"/>
  <c r="A49" i="8"/>
  <c r="A48" i="8"/>
  <c r="A46" i="8"/>
  <c r="A45" i="8"/>
  <c r="A42" i="8"/>
  <c r="A41" i="8"/>
  <c r="A40" i="8"/>
  <c r="A39" i="8"/>
  <c r="A38" i="8"/>
  <c r="A37" i="8"/>
  <c r="A36" i="8"/>
  <c r="A34" i="8"/>
  <c r="A33" i="8"/>
  <c r="A31" i="8"/>
  <c r="A30" i="8"/>
  <c r="A28" i="8"/>
  <c r="A27" i="8"/>
  <c r="A25" i="8"/>
  <c r="A24" i="8"/>
  <c r="A23" i="8"/>
  <c r="A22" i="8"/>
  <c r="A21" i="8"/>
  <c r="A20" i="8"/>
  <c r="A19" i="8"/>
  <c r="A17" i="8"/>
  <c r="F47" i="8" l="1"/>
  <c r="G73" i="8"/>
  <c r="G64" i="8"/>
  <c r="G69" i="8"/>
  <c r="G54" i="8"/>
  <c r="G47" i="8"/>
  <c r="S9" i="8"/>
  <c r="E82" i="8" l="1"/>
  <c r="E13" i="8" s="1"/>
  <c r="E77" i="8"/>
  <c r="E12" i="8" s="1"/>
  <c r="E73" i="8"/>
  <c r="E64" i="8"/>
  <c r="E52" i="8"/>
  <c r="E47" i="8"/>
  <c r="E35" i="8"/>
  <c r="E32" i="8"/>
  <c r="E18" i="8"/>
  <c r="E16" i="8"/>
  <c r="G82" i="8"/>
  <c r="F82" i="8"/>
  <c r="F13" i="8" s="1"/>
  <c r="G77" i="8"/>
  <c r="G12" i="8" s="1"/>
  <c r="F77" i="8"/>
  <c r="F12" i="8" s="1"/>
  <c r="G71" i="8"/>
  <c r="G11" i="8" s="1"/>
  <c r="F71" i="8"/>
  <c r="F11" i="8" s="1"/>
  <c r="F64" i="8"/>
  <c r="G52" i="8"/>
  <c r="F52" i="8"/>
  <c r="G44" i="8"/>
  <c r="F44" i="8"/>
  <c r="G35" i="8"/>
  <c r="F35" i="8"/>
  <c r="G32" i="8"/>
  <c r="F32" i="8"/>
  <c r="G18" i="8"/>
  <c r="G16" i="8" s="1"/>
  <c r="F18" i="8"/>
  <c r="F16" i="8" s="1"/>
  <c r="G13" i="8"/>
  <c r="H82" i="8"/>
  <c r="H13" i="8" s="1"/>
  <c r="H77" i="8"/>
  <c r="H12" i="8" s="1"/>
  <c r="H73" i="8"/>
  <c r="H71" i="8" s="1"/>
  <c r="H11" i="8" s="1"/>
  <c r="H64" i="8"/>
  <c r="H52" i="8"/>
  <c r="H47" i="8"/>
  <c r="H44" i="8" s="1"/>
  <c r="H35" i="8"/>
  <c r="H32" i="8"/>
  <c r="H18" i="8"/>
  <c r="H16" i="8" s="1"/>
  <c r="I82" i="8"/>
  <c r="I13" i="8" s="1"/>
  <c r="I77" i="8"/>
  <c r="I12" i="8" s="1"/>
  <c r="I73" i="8"/>
  <c r="I71" i="8" s="1"/>
  <c r="I11" i="8" s="1"/>
  <c r="I64" i="8"/>
  <c r="I52" i="8"/>
  <c r="I47" i="8"/>
  <c r="I44" i="8" s="1"/>
  <c r="I35" i="8"/>
  <c r="I32" i="8"/>
  <c r="I18" i="8"/>
  <c r="I16" i="8" s="1"/>
  <c r="E44" i="8" l="1"/>
  <c r="E43" i="8" s="1"/>
  <c r="E71" i="8"/>
  <c r="E51" i="8"/>
  <c r="E29" i="8"/>
  <c r="I51" i="8"/>
  <c r="I43" i="8" s="1"/>
  <c r="G29" i="8"/>
  <c r="G26" i="8" s="1"/>
  <c r="F51" i="8"/>
  <c r="F43" i="8" s="1"/>
  <c r="H29" i="8"/>
  <c r="H26" i="8" s="1"/>
  <c r="G51" i="8"/>
  <c r="G43" i="8" s="1"/>
  <c r="H51" i="8"/>
  <c r="H43" i="8" s="1"/>
  <c r="I29" i="8"/>
  <c r="I26" i="8" s="1"/>
  <c r="F29" i="8"/>
  <c r="F26" i="8" s="1"/>
  <c r="K23" i="8"/>
  <c r="K22" i="8"/>
  <c r="K19" i="8"/>
  <c r="K17" i="8"/>
  <c r="E26" i="8" l="1"/>
  <c r="E15" i="8" s="1"/>
  <c r="E11" i="8"/>
  <c r="G15" i="8"/>
  <c r="G10" i="8" s="1"/>
  <c r="G9" i="8" s="1"/>
  <c r="O10" i="8" s="1"/>
  <c r="I15" i="8"/>
  <c r="I10" i="8" s="1"/>
  <c r="I9" i="8" s="1"/>
  <c r="Q10" i="8" s="1"/>
  <c r="H15" i="8"/>
  <c r="H10" i="8" s="1"/>
  <c r="H9" i="8" s="1"/>
  <c r="P10" i="8" s="1"/>
  <c r="F15" i="8"/>
  <c r="F10" i="8" s="1"/>
  <c r="F9" i="8" s="1"/>
  <c r="N10" i="8" s="1"/>
  <c r="E10" i="8" l="1"/>
  <c r="K18" i="8"/>
  <c r="E9" i="8" l="1"/>
  <c r="K82" i="8"/>
  <c r="K13" i="8" s="1"/>
  <c r="J82" i="8"/>
  <c r="K77" i="8"/>
  <c r="K12" i="8" s="1"/>
  <c r="J77" i="8"/>
  <c r="K73" i="8"/>
  <c r="J73" i="8"/>
  <c r="K64" i="8"/>
  <c r="J64" i="8"/>
  <c r="K52" i="8"/>
  <c r="J52" i="8"/>
  <c r="K47" i="8"/>
  <c r="J47" i="8"/>
  <c r="K35" i="8"/>
  <c r="J35" i="8"/>
  <c r="K32" i="8"/>
  <c r="J32" i="8"/>
  <c r="A32" i="8" s="1"/>
  <c r="J18" i="8"/>
  <c r="A35" i="8" l="1"/>
  <c r="A52" i="8"/>
  <c r="A82" i="8"/>
  <c r="J71" i="8"/>
  <c r="A73" i="8"/>
  <c r="J16" i="8"/>
  <c r="A18" i="8"/>
  <c r="A47" i="8"/>
  <c r="A64" i="8"/>
  <c r="A77" i="8"/>
  <c r="M10" i="8"/>
  <c r="J51" i="8"/>
  <c r="J29" i="8"/>
  <c r="J13" i="8"/>
  <c r="A13" i="8" s="1"/>
  <c r="K71" i="8"/>
  <c r="J11" i="8"/>
  <c r="J44" i="8"/>
  <c r="J12" i="8"/>
  <c r="A12" i="8" s="1"/>
  <c r="K29" i="8"/>
  <c r="K44" i="8"/>
  <c r="K16" i="8"/>
  <c r="K51" i="8"/>
  <c r="A44" i="8" l="1"/>
  <c r="J26" i="8"/>
  <c r="A29" i="8"/>
  <c r="A16" i="8"/>
  <c r="A51" i="8"/>
  <c r="A71" i="8"/>
  <c r="J43" i="8"/>
  <c r="K11" i="8"/>
  <c r="A11" i="8" s="1"/>
  <c r="K26" i="8"/>
  <c r="K43" i="8"/>
  <c r="J15" i="8" l="1"/>
  <c r="A43" i="8"/>
  <c r="A26" i="8"/>
  <c r="K15" i="8"/>
  <c r="J10" i="8" l="1"/>
  <c r="A15" i="8"/>
  <c r="K10" i="8"/>
  <c r="A10" i="8" l="1"/>
  <c r="J9" i="8"/>
  <c r="K9" i="8"/>
  <c r="A9" i="8" l="1"/>
  <c r="R10" i="8"/>
  <c r="S10" i="8"/>
</calcChain>
</file>

<file path=xl/comments1.xml><?xml version="1.0" encoding="utf-8"?>
<comments xmlns="http://schemas.openxmlformats.org/spreadsheetml/2006/main">
  <authors>
    <author>bud18</author>
  </authors>
  <commentList>
    <comment ref="E78" authorId="0" shapeId="0">
      <text>
        <r>
          <rPr>
            <b/>
            <sz val="8"/>
            <color indexed="81"/>
            <rFont val="Tahoma"/>
            <family val="2"/>
          </rPr>
          <t>bud18: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LitNusx"/>
            <family val="2"/>
          </rPr>
          <t>naSTi ar CaweroT</t>
        </r>
      </text>
    </comment>
    <comment ref="F78" authorId="0" shapeId="0">
      <text>
        <r>
          <rPr>
            <b/>
            <sz val="8"/>
            <color indexed="81"/>
            <rFont val="Tahoma"/>
            <family val="2"/>
          </rPr>
          <t>bud18: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LitNusx"/>
            <family val="2"/>
          </rPr>
          <t>naSTi ar CaweroT</t>
        </r>
      </text>
    </comment>
    <comment ref="G78" authorId="0" shapeId="0">
      <text>
        <r>
          <rPr>
            <b/>
            <sz val="8"/>
            <color indexed="81"/>
            <rFont val="Tahoma"/>
            <family val="2"/>
          </rPr>
          <t>bud18: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LitNusx"/>
            <family val="2"/>
          </rPr>
          <t>naSTi ar CaweroT</t>
        </r>
      </text>
    </comment>
    <comment ref="H78" authorId="0" shapeId="0">
      <text>
        <r>
          <rPr>
            <b/>
            <sz val="8"/>
            <color indexed="81"/>
            <rFont val="Tahoma"/>
            <family val="2"/>
          </rPr>
          <t>bud18: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LitNusx"/>
            <family val="2"/>
          </rPr>
          <t>naSTi ar CaweroT</t>
        </r>
      </text>
    </comment>
    <comment ref="I78" authorId="0" shapeId="0">
      <text>
        <r>
          <rPr>
            <b/>
            <sz val="8"/>
            <color indexed="81"/>
            <rFont val="Tahoma"/>
            <family val="2"/>
          </rPr>
          <t>bud18: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LitNusx"/>
            <family val="2"/>
          </rPr>
          <t>naSTi ar CaweroT</t>
        </r>
      </text>
    </comment>
    <comment ref="J78" authorId="0" shapeId="0">
      <text>
        <r>
          <rPr>
            <b/>
            <sz val="8"/>
            <color indexed="81"/>
            <rFont val="Tahoma"/>
            <family val="2"/>
          </rPr>
          <t>bud18: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LitNusx"/>
            <family val="2"/>
          </rPr>
          <t>naSTi ar CaweroT</t>
        </r>
      </text>
    </comment>
    <comment ref="K78" authorId="0" shapeId="0">
      <text>
        <r>
          <rPr>
            <b/>
            <sz val="8"/>
            <color indexed="81"/>
            <rFont val="Tahoma"/>
            <family val="2"/>
          </rPr>
          <t>bud18: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LitNusx"/>
            <family val="2"/>
          </rPr>
          <t xml:space="preserve">naSTi ar CaweroT
</t>
        </r>
      </text>
    </comment>
  </commentList>
</comments>
</file>

<file path=xl/sharedStrings.xml><?xml version="1.0" encoding="utf-8"?>
<sst xmlns="http://schemas.openxmlformats.org/spreadsheetml/2006/main" count="93" uniqueCount="79">
  <si>
    <t>კოდი</t>
  </si>
  <si>
    <t>გრანტები</t>
  </si>
  <si>
    <t>დ ა ს ა ხ ე ლ ე ბ ა</t>
  </si>
  <si>
    <t>a</t>
  </si>
  <si>
    <t>შემოსულობები</t>
  </si>
  <si>
    <t>შემოსავლები</t>
  </si>
  <si>
    <t>არაფინანსური აქტივების კლება</t>
  </si>
  <si>
    <t>ფინანსური აქტივების კლება</t>
  </si>
  <si>
    <t>ვალდებულებების ზრდა</t>
  </si>
  <si>
    <t>გადასახადები</t>
  </si>
  <si>
    <t xml:space="preserve">საშემოსავლო გადასახადი </t>
  </si>
  <si>
    <t>ქონების გადასახადი</t>
  </si>
  <si>
    <t xml:space="preserve">საქართველოს საწარმოთა ქონებაზე (გარდა მიწისა)        </t>
  </si>
  <si>
    <t>უცხოურ საწარმოთა ქონებაზე (გარდა მიწისა)</t>
  </si>
  <si>
    <t>ფიზიკურ პირთა ქონებაზე (გარდა მიწისა)</t>
  </si>
  <si>
    <t xml:space="preserve">სასოფლო-სამეურნეო დანიშნულების მიწაზე                               </t>
  </si>
  <si>
    <t xml:space="preserve">არასასოფლო-სამეურნეო დანიშნულების მიწაზე                                           </t>
  </si>
  <si>
    <t>სხვა გადასახადები ქონებაზე</t>
  </si>
  <si>
    <t>სხვა გადასახადები</t>
  </si>
  <si>
    <t>საერთაშორისო ორგანიზაციებიდან მიღებული გრანტები</t>
  </si>
  <si>
    <t>უცხო ქვეყნების მთავრობებიდან ან მათი წარმომადგენლობებიდან მიღებული გრანტები</t>
  </si>
  <si>
    <t>სახელმწიფო მმართველობის სხვადასხვა დონის ორგანიზაციებიდან მიღებული გრანტები</t>
  </si>
  <si>
    <t>გათანაბრებითი ტრანსფერი</t>
  </si>
  <si>
    <t>მიზნობრივი ტრანსფერი დელეგირებული უფლებამოსილების განსახორციელებლად</t>
  </si>
  <si>
    <t>აჭარის ავტონომიური რესპუბლიკის ბიუჯეტიდან გამოყოფილი ტრანსფერი</t>
  </si>
  <si>
    <t>სპეციალური ტრანსფერი</t>
  </si>
  <si>
    <t xml:space="preserve">მ.შ. ინფრასტრუქტურის განვითარებისათვის და სხვა მიმდინარე ღონისძიებების დასაფინანსებლად  </t>
  </si>
  <si>
    <t>მ.შ. საქართველოს მთავრობის სარეზერვო ფონდი</t>
  </si>
  <si>
    <t xml:space="preserve">მ.შ. საქართველოს პრეზიდენტის სარეზერვო ფონდი </t>
  </si>
  <si>
    <t>მ.შ. საქართველოს რეგიონებში განსახორციელებელი პროექტების ფონდი</t>
  </si>
  <si>
    <t>მ.შ. სოფლის მხარდაჭერის პროგრამა</t>
  </si>
  <si>
    <t>მ.შ. წინა წლებში წარმოქმნილი დავალიანებების დაფარვისა და სასამართლო გადაწყვეტილებების აღსრულების ფონდი</t>
  </si>
  <si>
    <t>სხვა სპეციალური ტრანსფერი</t>
  </si>
  <si>
    <t>სხვა შემოსავლები</t>
  </si>
  <si>
    <t>შემოსავლები საკუთრებიდან</t>
  </si>
  <si>
    <t>პროცენტები</t>
  </si>
  <si>
    <t>დივიდენდები</t>
  </si>
  <si>
    <t>რენტა</t>
  </si>
  <si>
    <t xml:space="preserve">მოსაკრებელი ბუნებრივი რესურსებით სარგებლობისათვის                     </t>
  </si>
  <si>
    <t>შემოსავალი მიწის იჯარიდან და მართვაში (უზურფრუქტი, ქირავნობა და სხვა) გადაცემიდან</t>
  </si>
  <si>
    <t>სხვა არაკლასიფიცირებული რენტა</t>
  </si>
  <si>
    <t>საქონლისა და მომსახურების რეალიზაცია</t>
  </si>
  <si>
    <t>ადმინისტრაციული მოსაკრებლები და გადასახდელები</t>
  </si>
  <si>
    <t>საერთო-სახელმწიფოებრივი სალიცენზიო მოსაკრებელი</t>
  </si>
  <si>
    <t>სანებართვო მოსაკრებელი</t>
  </si>
  <si>
    <t>სახელმწიფო ბაჟი</t>
  </si>
  <si>
    <t xml:space="preserve">საჯარო ინფორმაციის ასლის გადაღების მოსაკრებელი  </t>
  </si>
  <si>
    <t>სატენდერო მოსაკრებელი</t>
  </si>
  <si>
    <t>სამხედრო სავალდებულო სამსახურის გადავადების მოსაკრებელი</t>
  </si>
  <si>
    <t>სათამაშო ბიზნესის მოსაკრებელი</t>
  </si>
  <si>
    <t>კულტურული მემკვიდრეობის სარეაბილიტაციო არიალის ინფრასტრუქტურის ადგილობრივი მოსაკრებელი</t>
  </si>
  <si>
    <t xml:space="preserve">ადგილობრივი მოსაკრებელი სპეციალური (ზონალური) შეთანხმების გაცემისათვის </t>
  </si>
  <si>
    <t xml:space="preserve">ადგილობრივი მოსაკრებელი დასახლებული ტერიტორიის დასუფთავებისათვის </t>
  </si>
  <si>
    <t>სხვა არაკლასიფიცირებული მოსაკრებელი</t>
  </si>
  <si>
    <t>არასაბაზრო წესით გაყიდული საქონელი და მომსახურება</t>
  </si>
  <si>
    <t>შემოსავლები საქონლის რეალიზაციიდან</t>
  </si>
  <si>
    <t>შემოსავლები მომსახურების გაწევიდან</t>
  </si>
  <si>
    <t xml:space="preserve">ჯარიმები, სანქციები და საურავები </t>
  </si>
  <si>
    <t>ნებაყოფლობითი ტრანსფერები, გრანტების გარეშე</t>
  </si>
  <si>
    <t>შერეული და სხვა არაკლასიფიცირებული შემოსავლები</t>
  </si>
  <si>
    <t>ძირითადი აქტივები</t>
  </si>
  <si>
    <t>არაწარმოებული აქტივები</t>
  </si>
  <si>
    <t>მიწა</t>
  </si>
  <si>
    <t>სხვა ბუნებრივი აქტივები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</si>
  <si>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</si>
  <si>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</si>
  <si>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</si>
  <si>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საგარეო</t>
  </si>
  <si>
    <t>საშინაო</t>
  </si>
  <si>
    <t>კაპიტალური ტრანსფერი</t>
  </si>
  <si>
    <t>2017 წლის დაზუსტებული გეგმა</t>
  </si>
  <si>
    <t>2016 წლის საკასო შესრულება</t>
  </si>
  <si>
    <t>2015 წლის საკასო შესრულება</t>
  </si>
  <si>
    <t>2014 წლის საკასო შესრულება</t>
  </si>
  <si>
    <t>2013 წლის საკასო შესრულება</t>
  </si>
  <si>
    <t>2012 წლის საკასო შესრულება</t>
  </si>
  <si>
    <t>ქალაქ ბათუმის მუნიციპალიტეტის 2012-2017 წლების ბიუჯეტის შემოსულობები</t>
  </si>
  <si>
    <t>2017 წლის 8 თვის საკასო შესრულება (01.01.2017-01.09.2017)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</si>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</sst>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_ _-;\-* #,##0.00_ _-;_-* &quot;-&quot;??_ _-;_-@_-"/>
    <numFmt numFmtId="166" formatCode="_-* #,##0.00_-;\-* #,##0.00_-;_-* &quot;-&quot;??_-;_-@_-"/>
    <numFmt numFmtId="167" formatCode="#,##0.0"/>
    <numFmt numFmtId="168" formatCode="#,##0.0000000"/>
    <numFmt numFmtId="169" formatCode="#,##0.0\ _G_E_L"/>
    <numFmt numFmtId="170" formatCode="#,##0.000"/>
    <numFmt numFmtId="171" formatCode="0.0%"/>
    <numFmt numFmtId="172" formatCode="0.00000"/>
    <numFmt numFmtId="173" formatCode="#,##0.000000000"/>
    <numFmt numFmtId="174" formatCode="#,##0.0000"/>
    <numFmt numFmtId="175" formatCode="[$-10409]#,##0"/>
  </numFmts>
  <fonts count="48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</font>
    <font>
      <sz val="10"/>
      <name val="Arial Cyr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3"/>
      <name val="Calibri"/>
      <family val="1"/>
      <scheme val="minor"/>
    </font>
    <font>
      <b/>
      <sz val="15"/>
      <name val="LitNusx"/>
      <family val="2"/>
    </font>
    <font>
      <b/>
      <sz val="15"/>
      <color rgb="FFFF0000"/>
      <name val="Arial"/>
      <family val="2"/>
    </font>
    <font>
      <b/>
      <sz val="12"/>
      <name val="LitNusx"/>
      <family val="2"/>
    </font>
    <font>
      <sz val="15"/>
      <name val="LitNusx"/>
      <family val="2"/>
    </font>
    <font>
      <sz val="12"/>
      <name val="LitNusx"/>
      <family val="2"/>
    </font>
    <font>
      <sz val="13"/>
      <name val="LitNusx"/>
      <family val="2"/>
    </font>
    <font>
      <b/>
      <sz val="16"/>
      <name val="LitNusx"/>
      <family val="2"/>
    </font>
    <font>
      <b/>
      <sz val="12"/>
      <name val="Arial"/>
      <family val="2"/>
    </font>
    <font>
      <b/>
      <sz val="16"/>
      <name val="Arial"/>
      <family val="2"/>
      <charset val="204"/>
    </font>
    <font>
      <sz val="14"/>
      <color rgb="FF0000CC"/>
      <name val="Arial"/>
      <family val="2"/>
      <charset val="204"/>
    </font>
    <font>
      <b/>
      <sz val="11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2"/>
      <name val="LitNusx"/>
      <family val="2"/>
    </font>
    <font>
      <b/>
      <sz val="11"/>
      <color indexed="12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4"/>
      <color indexed="10"/>
      <name val="LitNusx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  <charset val="204"/>
    </font>
    <font>
      <sz val="11"/>
      <name val="Arial"/>
      <family val="2"/>
    </font>
    <font>
      <sz val="12"/>
      <color indexed="20"/>
      <name val="LitNusx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4"/>
      <name val="LitNusx"/>
      <family val="2"/>
    </font>
    <font>
      <sz val="12"/>
      <color indexed="10"/>
      <name val="Arial"/>
      <family val="2"/>
    </font>
    <font>
      <sz val="10"/>
      <color indexed="10"/>
      <name val="Arial"/>
      <family val="2"/>
      <charset val="204"/>
    </font>
    <font>
      <b/>
      <sz val="12"/>
      <name val="Geo ABC"/>
      <family val="2"/>
    </font>
    <font>
      <b/>
      <sz val="11"/>
      <name val="LitNusx"/>
      <family val="2"/>
    </font>
    <font>
      <b/>
      <sz val="10"/>
      <name val="LitNusx"/>
      <family val="2"/>
    </font>
    <font>
      <sz val="10"/>
      <name val="AcadNusx"/>
    </font>
    <font>
      <b/>
      <sz val="14"/>
      <color indexed="8"/>
      <name val="AcadNusx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81"/>
      <name val="LitNusx"/>
      <family val="2"/>
    </font>
    <font>
      <b/>
      <sz val="10"/>
      <color indexed="10"/>
      <name val="Arial"/>
      <family val="2"/>
    </font>
    <font>
      <b/>
      <sz val="15"/>
      <color rgb="FF0000CC"/>
      <name val="LitNusx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LitNusx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/>
    <xf numFmtId="0" fontId="46" fillId="0" borderId="0"/>
    <xf numFmtId="9" fontId="46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3" applyBorder="1" applyProtection="1">
      <protection locked="0"/>
    </xf>
    <xf numFmtId="167" fontId="4" fillId="0" borderId="0" xfId="3" applyNumberFormat="1" applyBorder="1" applyAlignment="1" applyProtection="1">
      <alignment horizontal="center" vertical="center"/>
      <protection locked="0"/>
    </xf>
    <xf numFmtId="0" fontId="4" fillId="0" borderId="0" xfId="3" applyBorder="1" applyAlignment="1" applyProtection="1">
      <alignment horizontal="center" vertical="center"/>
      <protection locked="0"/>
    </xf>
    <xf numFmtId="0" fontId="5" fillId="0" borderId="0" xfId="3" applyFont="1" applyBorder="1" applyProtection="1">
      <protection locked="0"/>
    </xf>
    <xf numFmtId="167" fontId="5" fillId="0" borderId="0" xfId="3" applyNumberFormat="1" applyFont="1" applyBorder="1" applyAlignment="1" applyProtection="1">
      <alignment horizontal="center" vertical="center"/>
      <protection locked="0"/>
    </xf>
    <xf numFmtId="0" fontId="5" fillId="0" borderId="0" xfId="3" applyFont="1" applyBorder="1" applyAlignment="1" applyProtection="1">
      <alignment horizontal="center" vertical="center"/>
      <protection locked="0"/>
    </xf>
    <xf numFmtId="0" fontId="6" fillId="0" borderId="0" xfId="3" applyFont="1" applyAlignment="1" applyProtection="1">
      <alignment horizontal="center" vertical="center" wrapText="1"/>
    </xf>
    <xf numFmtId="0" fontId="8" fillId="0" borderId="0" xfId="3" applyFont="1" applyBorder="1" applyProtection="1">
      <protection locked="0"/>
    </xf>
    <xf numFmtId="3" fontId="5" fillId="0" borderId="0" xfId="3" applyNumberFormat="1" applyFont="1" applyBorder="1" applyProtection="1">
      <protection locked="0"/>
    </xf>
    <xf numFmtId="0" fontId="7" fillId="0" borderId="1" xfId="3" applyFont="1" applyBorder="1" applyAlignment="1" applyProtection="1">
      <alignment horizontal="center" vertical="center"/>
      <protection locked="0"/>
    </xf>
    <xf numFmtId="168" fontId="5" fillId="0" borderId="0" xfId="3" applyNumberFormat="1" applyFont="1" applyBorder="1" applyProtection="1">
      <protection locked="0"/>
    </xf>
    <xf numFmtId="0" fontId="9" fillId="0" borderId="8" xfId="1" applyFont="1" applyFill="1" applyBorder="1" applyAlignment="1" applyProtection="1">
      <alignment horizontal="center" vertical="center" textRotation="90" wrapText="1"/>
      <protection locked="0"/>
    </xf>
    <xf numFmtId="0" fontId="10" fillId="0" borderId="3" xfId="3" applyFont="1" applyFill="1" applyBorder="1" applyAlignment="1" applyProtection="1">
      <alignment horizontal="center" vertical="center" wrapText="1"/>
      <protection locked="0"/>
    </xf>
    <xf numFmtId="169" fontId="11" fillId="0" borderId="3" xfId="4" applyNumberFormat="1" applyFont="1" applyFill="1" applyBorder="1" applyAlignment="1" applyProtection="1">
      <alignment horizontal="center" vertical="center" textRotation="90" wrapText="1"/>
      <protection locked="0"/>
    </xf>
    <xf numFmtId="167" fontId="12" fillId="0" borderId="3" xfId="3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3" applyNumberFormat="1" applyFont="1" applyBorder="1" applyProtection="1">
      <protection locked="0"/>
    </xf>
    <xf numFmtId="0" fontId="9" fillId="0" borderId="0" xfId="1" applyFont="1" applyFill="1" applyBorder="1" applyAlignment="1" applyProtection="1">
      <alignment horizontal="center" vertical="center" textRotation="90" wrapText="1"/>
      <protection locked="0"/>
    </xf>
    <xf numFmtId="0" fontId="13" fillId="0" borderId="3" xfId="3" applyFont="1" applyFill="1" applyBorder="1" applyAlignment="1" applyProtection="1">
      <alignment horizontal="center" vertical="center" wrapText="1"/>
      <protection locked="0"/>
    </xf>
    <xf numFmtId="3" fontId="15" fillId="0" borderId="5" xfId="3" applyNumberFormat="1" applyFont="1" applyFill="1" applyBorder="1" applyAlignment="1" applyProtection="1">
      <alignment horizontal="center" vertical="center" wrapText="1"/>
    </xf>
    <xf numFmtId="3" fontId="15" fillId="0" borderId="3" xfId="3" applyNumberFormat="1" applyFont="1" applyFill="1" applyBorder="1" applyAlignment="1" applyProtection="1">
      <alignment horizontal="center" vertical="center" wrapText="1"/>
    </xf>
    <xf numFmtId="4" fontId="16" fillId="0" borderId="0" xfId="3" applyNumberFormat="1" applyFont="1" applyBorder="1" applyProtection="1">
      <protection locked="0"/>
    </xf>
    <xf numFmtId="0" fontId="7" fillId="0" borderId="3" xfId="3" applyFont="1" applyFill="1" applyBorder="1" applyAlignment="1" applyProtection="1">
      <alignment horizontal="left" vertical="center" wrapText="1"/>
      <protection locked="0"/>
    </xf>
    <xf numFmtId="3" fontId="18" fillId="0" borderId="5" xfId="3" applyNumberFormat="1" applyFont="1" applyBorder="1" applyAlignment="1" applyProtection="1">
      <alignment horizontal="center" vertical="center"/>
    </xf>
    <xf numFmtId="3" fontId="18" fillId="0" borderId="3" xfId="3" applyNumberFormat="1" applyFont="1" applyFill="1" applyBorder="1" applyAlignment="1" applyProtection="1">
      <alignment horizontal="center" vertical="center"/>
    </xf>
    <xf numFmtId="4" fontId="5" fillId="0" borderId="0" xfId="3" applyNumberFormat="1" applyFont="1" applyBorder="1" applyProtection="1">
      <protection locked="0"/>
    </xf>
    <xf numFmtId="0" fontId="19" fillId="0" borderId="0" xfId="3" applyFont="1" applyBorder="1" applyProtection="1">
      <protection locked="0"/>
    </xf>
    <xf numFmtId="0" fontId="7" fillId="0" borderId="4" xfId="3" applyFont="1" applyFill="1" applyBorder="1" applyAlignment="1" applyProtection="1">
      <alignment vertical="center" wrapText="1"/>
      <protection locked="0"/>
    </xf>
    <xf numFmtId="0" fontId="7" fillId="0" borderId="7" xfId="3" applyFont="1" applyFill="1" applyBorder="1" applyAlignment="1" applyProtection="1">
      <alignment vertical="center" wrapText="1"/>
      <protection locked="0"/>
    </xf>
    <xf numFmtId="3" fontId="7" fillId="0" borderId="7" xfId="3" applyNumberFormat="1" applyFont="1" applyFill="1" applyBorder="1" applyAlignment="1" applyProtection="1">
      <alignment vertical="center" wrapText="1"/>
      <protection locked="0"/>
    </xf>
    <xf numFmtId="0" fontId="7" fillId="0" borderId="3" xfId="3" applyFont="1" applyFill="1" applyBorder="1" applyAlignment="1" applyProtection="1">
      <alignment horizontal="center" vertical="center" wrapText="1"/>
      <protection locked="0"/>
    </xf>
    <xf numFmtId="3" fontId="18" fillId="0" borderId="5" xfId="3" applyNumberFormat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right" vertical="center"/>
      <protection locked="0"/>
    </xf>
    <xf numFmtId="3" fontId="23" fillId="0" borderId="5" xfId="7" applyNumberFormat="1" applyFont="1" applyFill="1" applyBorder="1" applyAlignment="1" applyProtection="1">
      <alignment horizontal="center" vertical="center" wrapText="1"/>
    </xf>
    <xf numFmtId="3" fontId="23" fillId="0" borderId="3" xfId="7" applyNumberFormat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right" vertical="center"/>
      <protection locked="0"/>
    </xf>
    <xf numFmtId="3" fontId="27" fillId="2" borderId="5" xfId="4" applyNumberFormat="1" applyFont="1" applyFill="1" applyBorder="1" applyAlignment="1" applyProtection="1">
      <alignment horizontal="center" vertical="center" wrapText="1"/>
      <protection locked="0"/>
    </xf>
    <xf numFmtId="3" fontId="27" fillId="0" borderId="5" xfId="4" applyNumberFormat="1" applyFont="1" applyFill="1" applyBorder="1" applyAlignment="1" applyProtection="1">
      <alignment horizontal="center" vertical="center" wrapText="1"/>
      <protection locked="0"/>
    </xf>
    <xf numFmtId="3" fontId="27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Border="1" applyProtection="1">
      <protection locked="0"/>
    </xf>
    <xf numFmtId="3" fontId="27" fillId="2" borderId="5" xfId="4" applyNumberFormat="1" applyFont="1" applyFill="1" applyBorder="1" applyAlignment="1" applyProtection="1">
      <alignment horizontal="center" vertical="center" wrapText="1"/>
    </xf>
    <xf numFmtId="3" fontId="27" fillId="0" borderId="5" xfId="4" applyNumberFormat="1" applyFont="1" applyFill="1" applyBorder="1" applyAlignment="1" applyProtection="1">
      <alignment horizontal="center" vertical="center" wrapText="1"/>
    </xf>
    <xf numFmtId="3" fontId="27" fillId="0" borderId="3" xfId="4" applyNumberFormat="1" applyFont="1" applyFill="1" applyBorder="1" applyAlignment="1" applyProtection="1">
      <alignment horizontal="center" vertical="center" wrapText="1"/>
    </xf>
    <xf numFmtId="3" fontId="20" fillId="0" borderId="5" xfId="7" applyNumberFormat="1" applyFont="1" applyFill="1" applyBorder="1" applyAlignment="1" applyProtection="1">
      <alignment horizontal="center" vertical="center" wrapText="1"/>
      <protection locked="0"/>
    </xf>
    <xf numFmtId="3" fontId="24" fillId="0" borderId="5" xfId="1" applyNumberFormat="1" applyFont="1" applyBorder="1" applyAlignment="1" applyProtection="1">
      <alignment horizontal="center" vertical="center" wrapText="1"/>
      <protection locked="0"/>
    </xf>
    <xf numFmtId="3" fontId="24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2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1" applyFont="1" applyFill="1" applyBorder="1" applyAlignment="1" applyProtection="1">
      <alignment horizontal="right" vertical="center"/>
      <protection locked="0"/>
    </xf>
    <xf numFmtId="0" fontId="31" fillId="0" borderId="0" xfId="1" applyFont="1" applyFill="1" applyBorder="1" applyAlignment="1" applyProtection="1">
      <alignment horizontal="right" vertical="center"/>
      <protection locked="0"/>
    </xf>
    <xf numFmtId="3" fontId="24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0" fillId="0" borderId="3" xfId="7" applyNumberFormat="1" applyFont="1" applyFill="1" applyBorder="1" applyAlignment="1" applyProtection="1">
      <alignment horizontal="center" vertical="center" wrapText="1"/>
      <protection locked="0"/>
    </xf>
    <xf numFmtId="3" fontId="14" fillId="2" borderId="5" xfId="1" applyNumberFormat="1" applyFont="1" applyFill="1" applyBorder="1" applyAlignment="1" applyProtection="1">
      <alignment horizontal="center" vertical="center" wrapText="1"/>
    </xf>
    <xf numFmtId="3" fontId="14" fillId="0" borderId="5" xfId="1" applyNumberFormat="1" applyFont="1" applyFill="1" applyBorder="1" applyAlignment="1" applyProtection="1">
      <alignment horizontal="center" vertical="center" wrapText="1"/>
    </xf>
    <xf numFmtId="3" fontId="33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3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3" applyFont="1" applyBorder="1" applyProtection="1">
      <protection locked="0"/>
    </xf>
    <xf numFmtId="0" fontId="35" fillId="0" borderId="0" xfId="1" applyFont="1" applyBorder="1" applyAlignment="1" applyProtection="1">
      <alignment wrapText="1"/>
      <protection locked="0"/>
    </xf>
    <xf numFmtId="0" fontId="7" fillId="0" borderId="2" xfId="3" applyFont="1" applyFill="1" applyBorder="1" applyAlignment="1" applyProtection="1">
      <alignment horizontal="center" vertical="center" wrapText="1"/>
      <protection locked="0"/>
    </xf>
    <xf numFmtId="0" fontId="36" fillId="0" borderId="0" xfId="1" applyFont="1" applyBorder="1" applyAlignment="1" applyProtection="1">
      <alignment wrapText="1"/>
      <protection locked="0"/>
    </xf>
    <xf numFmtId="172" fontId="4" fillId="0" borderId="0" xfId="3" applyNumberFormat="1" applyBorder="1" applyProtection="1">
      <protection locked="0"/>
    </xf>
    <xf numFmtId="174" fontId="4" fillId="0" borderId="0" xfId="3" applyNumberFormat="1" applyBorder="1" applyProtection="1">
      <protection locked="0"/>
    </xf>
    <xf numFmtId="0" fontId="37" fillId="0" borderId="0" xfId="1" applyFont="1" applyBorder="1" applyAlignment="1" applyProtection="1">
      <alignment wrapText="1"/>
      <protection locked="0"/>
    </xf>
    <xf numFmtId="0" fontId="36" fillId="0" borderId="0" xfId="1" applyFont="1" applyBorder="1" applyAlignment="1">
      <alignment wrapText="1"/>
    </xf>
    <xf numFmtId="3" fontId="27" fillId="2" borderId="3" xfId="4" applyNumberFormat="1" applyFont="1" applyFill="1" applyBorder="1" applyAlignment="1" applyProtection="1">
      <alignment horizontal="center" vertical="center" wrapText="1"/>
    </xf>
    <xf numFmtId="167" fontId="14" fillId="0" borderId="0" xfId="1" applyNumberFormat="1" applyFont="1" applyBorder="1" applyAlignment="1" applyProtection="1">
      <alignment horizontal="center" vertical="center" wrapText="1"/>
    </xf>
    <xf numFmtId="0" fontId="4" fillId="0" borderId="0" xfId="3" applyBorder="1"/>
    <xf numFmtId="0" fontId="38" fillId="0" borderId="0" xfId="3" applyFont="1" applyBorder="1" applyProtection="1">
      <protection locked="0"/>
    </xf>
    <xf numFmtId="167" fontId="38" fillId="0" borderId="0" xfId="3" applyNumberFormat="1" applyFont="1" applyBorder="1" applyAlignment="1" applyProtection="1">
      <alignment horizontal="center" vertical="center"/>
      <protection locked="0"/>
    </xf>
    <xf numFmtId="0" fontId="38" fillId="0" borderId="0" xfId="3" applyFont="1" applyBorder="1" applyAlignment="1" applyProtection="1">
      <alignment horizontal="center" vertical="center"/>
      <protection locked="0"/>
    </xf>
    <xf numFmtId="0" fontId="39" fillId="0" borderId="0" xfId="8" applyFont="1" applyBorder="1" applyAlignment="1" applyProtection="1">
      <alignment horizontal="left" vertical="center" wrapText="1"/>
    </xf>
    <xf numFmtId="0" fontId="39" fillId="0" borderId="0" xfId="8" applyFont="1" applyBorder="1" applyAlignment="1" applyProtection="1">
      <alignment wrapText="1"/>
    </xf>
    <xf numFmtId="4" fontId="4" fillId="0" borderId="0" xfId="3" applyNumberFormat="1" applyBorder="1" applyAlignment="1" applyProtection="1">
      <alignment horizontal="center" vertical="center"/>
      <protection locked="0"/>
    </xf>
    <xf numFmtId="168" fontId="4" fillId="0" borderId="0" xfId="3" applyNumberFormat="1" applyBorder="1" applyAlignment="1" applyProtection="1">
      <alignment horizontal="center" vertical="center"/>
      <protection locked="0"/>
    </xf>
    <xf numFmtId="173" fontId="5" fillId="0" borderId="0" xfId="3" applyNumberFormat="1" applyFont="1" applyBorder="1" applyProtection="1">
      <protection locked="0"/>
    </xf>
    <xf numFmtId="166" fontId="2" fillId="0" borderId="0" xfId="17" applyFont="1" applyBorder="1" applyProtection="1">
      <protection locked="0"/>
    </xf>
    <xf numFmtId="0" fontId="14" fillId="0" borderId="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21" fillId="0" borderId="3" xfId="6" applyFont="1" applyFill="1" applyBorder="1" applyAlignment="1" applyProtection="1">
      <alignment horizontal="left" vertical="center" wrapText="1"/>
      <protection locked="0"/>
    </xf>
    <xf numFmtId="0" fontId="22" fillId="0" borderId="5" xfId="1" applyFont="1" applyBorder="1" applyAlignment="1">
      <alignment horizontal="center" vertical="center" wrapText="1"/>
    </xf>
    <xf numFmtId="0" fontId="25" fillId="2" borderId="3" xfId="3" applyFont="1" applyFill="1" applyBorder="1" applyAlignment="1" applyProtection="1">
      <alignment horizontal="left" vertical="center" wrapText="1"/>
      <protection locked="0"/>
    </xf>
    <xf numFmtId="0" fontId="26" fillId="2" borderId="5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 applyProtection="1">
      <alignment horizontal="left" vertical="center" wrapText="1"/>
      <protection locked="0"/>
    </xf>
    <xf numFmtId="0" fontId="17" fillId="0" borderId="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 applyProtection="1">
      <alignment horizontal="left" vertical="center" wrapText="1"/>
      <protection locked="0"/>
    </xf>
    <xf numFmtId="3" fontId="20" fillId="0" borderId="5" xfId="7" applyNumberFormat="1" applyFont="1" applyFill="1" applyBorder="1" applyAlignment="1" applyProtection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3" xfId="1" applyFont="1" applyFill="1" applyBorder="1" applyAlignment="1" applyProtection="1">
      <alignment horizontal="left" vertical="center" wrapText="1"/>
      <protection locked="0"/>
    </xf>
    <xf numFmtId="0" fontId="32" fillId="0" borderId="3" xfId="1" applyFont="1" applyFill="1" applyBorder="1" applyAlignment="1" applyProtection="1">
      <alignment horizontal="left" vertical="center" wrapText="1"/>
      <protection locked="0"/>
    </xf>
    <xf numFmtId="3" fontId="2" fillId="2" borderId="5" xfId="1" applyNumberFormat="1" applyFont="1" applyFill="1" applyBorder="1" applyAlignment="1" applyProtection="1">
      <alignment horizontal="right" vertical="center"/>
      <protection locked="0"/>
    </xf>
    <xf numFmtId="3" fontId="2" fillId="0" borderId="5" xfId="1" applyNumberFormat="1" applyFont="1" applyFill="1" applyBorder="1" applyAlignment="1" applyProtection="1">
      <alignment horizontal="right" vertical="center"/>
      <protection locked="0"/>
    </xf>
    <xf numFmtId="3" fontId="2" fillId="0" borderId="3" xfId="1" applyNumberFormat="1" applyFont="1" applyFill="1" applyBorder="1" applyAlignment="1" applyProtection="1">
      <alignment horizontal="right" vertical="center"/>
      <protection locked="0"/>
    </xf>
    <xf numFmtId="3" fontId="20" fillId="2" borderId="5" xfId="7" applyNumberFormat="1" applyFont="1" applyFill="1" applyBorder="1" applyAlignment="1" applyProtection="1">
      <alignment horizontal="center" vertical="center" wrapText="1"/>
    </xf>
    <xf numFmtId="3" fontId="20" fillId="0" borderId="3" xfId="7" applyNumberFormat="1" applyFont="1" applyFill="1" applyBorder="1" applyAlignment="1" applyProtection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25" fillId="0" borderId="3" xfId="3" applyFont="1" applyFill="1" applyBorder="1" applyAlignment="1" applyProtection="1">
      <alignment horizontal="left" vertical="center" wrapText="1"/>
      <protection locked="0"/>
    </xf>
    <xf numFmtId="0" fontId="26" fillId="0" borderId="5" xfId="1" applyFont="1" applyFill="1" applyBorder="1" applyAlignment="1">
      <alignment horizontal="center" vertical="center" wrapText="1"/>
    </xf>
    <xf numFmtId="0" fontId="4" fillId="0" borderId="4" xfId="3" applyFill="1" applyBorder="1" applyAlignment="1" applyProtection="1">
      <alignment vertical="center"/>
      <protection locked="0"/>
    </xf>
    <xf numFmtId="0" fontId="4" fillId="0" borderId="7" xfId="3" applyFill="1" applyBorder="1" applyAlignment="1" applyProtection="1">
      <alignment vertical="center"/>
      <protection locked="0"/>
    </xf>
    <xf numFmtId="3" fontId="4" fillId="0" borderId="7" xfId="3" applyNumberFormat="1" applyFill="1" applyBorder="1" applyAlignment="1" applyProtection="1">
      <alignment vertical="center"/>
      <protection locked="0"/>
    </xf>
    <xf numFmtId="0" fontId="17" fillId="0" borderId="6" xfId="1" applyFont="1" applyFill="1" applyBorder="1" applyAlignment="1">
      <alignment horizontal="center" vertical="center" wrapText="1"/>
    </xf>
    <xf numFmtId="3" fontId="18" fillId="0" borderId="6" xfId="3" applyNumberFormat="1" applyFont="1" applyFill="1" applyBorder="1" applyAlignment="1" applyProtection="1">
      <alignment horizontal="center" vertical="center"/>
    </xf>
    <xf numFmtId="3" fontId="18" fillId="0" borderId="2" xfId="3" applyNumberFormat="1" applyFont="1" applyFill="1" applyBorder="1" applyAlignment="1" applyProtection="1">
      <alignment horizontal="center" vertical="center"/>
    </xf>
    <xf numFmtId="0" fontId="25" fillId="2" borderId="3" xfId="3" applyFont="1" applyFill="1" applyBorder="1" applyAlignment="1" applyProtection="1">
      <alignment horizontal="left" vertical="center" wrapText="1"/>
    </xf>
    <xf numFmtId="0" fontId="4" fillId="0" borderId="4" xfId="3" applyBorder="1" applyAlignment="1" applyProtection="1">
      <alignment vertical="center"/>
      <protection locked="0"/>
    </xf>
    <xf numFmtId="0" fontId="4" fillId="0" borderId="7" xfId="3" applyBorder="1" applyAlignment="1" applyProtection="1">
      <alignment vertical="center"/>
      <protection locked="0"/>
    </xf>
    <xf numFmtId="3" fontId="4" fillId="0" borderId="7" xfId="3" applyNumberFormat="1" applyBorder="1" applyAlignment="1" applyProtection="1">
      <alignment vertical="center"/>
      <protection locked="0"/>
    </xf>
    <xf numFmtId="0" fontId="26" fillId="2" borderId="3" xfId="1" applyFont="1" applyFill="1" applyBorder="1" applyAlignment="1">
      <alignment horizontal="center" vertical="center" wrapText="1"/>
    </xf>
    <xf numFmtId="166" fontId="30" fillId="0" borderId="0" xfId="17" applyFont="1" applyBorder="1" applyProtection="1">
      <protection locked="0"/>
    </xf>
    <xf numFmtId="166" fontId="20" fillId="0" borderId="0" xfId="17" applyFont="1" applyBorder="1" applyProtection="1">
      <protection locked="0"/>
    </xf>
    <xf numFmtId="166" fontId="43" fillId="0" borderId="0" xfId="17" applyFont="1" applyBorder="1" applyProtection="1">
      <protection locked="0"/>
    </xf>
    <xf numFmtId="171" fontId="4" fillId="0" borderId="0" xfId="18" applyNumberFormat="1" applyFont="1" applyBorder="1" applyProtection="1">
      <protection locked="0"/>
    </xf>
    <xf numFmtId="0" fontId="6" fillId="0" borderId="0" xfId="3" applyFont="1" applyAlignment="1" applyProtection="1">
      <alignment horizontal="right" vertical="center" wrapText="1"/>
    </xf>
    <xf numFmtId="175" fontId="2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8" applyFont="1" applyBorder="1" applyAlignment="1" applyProtection="1">
      <alignment horizontal="left" vertical="center" wrapText="1" indent="4"/>
    </xf>
    <xf numFmtId="0" fontId="39" fillId="0" borderId="0" xfId="8" applyFont="1" applyBorder="1" applyAlignment="1" applyProtection="1">
      <alignment horizontal="left" vertical="center" wrapText="1"/>
    </xf>
    <xf numFmtId="0" fontId="7" fillId="0" borderId="0" xfId="3" applyFont="1" applyBorder="1" applyAlignment="1" applyProtection="1">
      <alignment horizontal="center" vertical="center"/>
      <protection locked="0"/>
    </xf>
    <xf numFmtId="0" fontId="44" fillId="0" borderId="0" xfId="3" applyFont="1" applyBorder="1" applyAlignment="1" applyProtection="1">
      <alignment horizontal="center" vertical="center"/>
      <protection locked="0"/>
    </xf>
    <xf numFmtId="171" fontId="18" fillId="0" borderId="0" xfId="18" applyNumberFormat="1" applyFont="1" applyFill="1" applyBorder="1" applyAlignment="1" applyProtection="1">
      <alignment horizontal="center" vertical="center"/>
    </xf>
    <xf numFmtId="171" fontId="7" fillId="0" borderId="0" xfId="18" applyNumberFormat="1" applyFont="1" applyFill="1" applyBorder="1" applyAlignment="1" applyProtection="1">
      <alignment vertical="center" wrapText="1"/>
      <protection locked="0"/>
    </xf>
    <xf numFmtId="171" fontId="23" fillId="0" borderId="0" xfId="18" applyNumberFormat="1" applyFont="1" applyFill="1" applyBorder="1" applyAlignment="1" applyProtection="1">
      <alignment horizontal="center" vertical="center" wrapText="1"/>
    </xf>
    <xf numFmtId="171" fontId="27" fillId="0" borderId="0" xfId="18" applyNumberFormat="1" applyFont="1" applyFill="1" applyBorder="1" applyAlignment="1" applyProtection="1">
      <alignment horizontal="center" vertical="center" wrapText="1"/>
      <protection locked="0"/>
    </xf>
    <xf numFmtId="171" fontId="27" fillId="0" borderId="0" xfId="18" applyNumberFormat="1" applyFont="1" applyFill="1" applyBorder="1" applyAlignment="1" applyProtection="1">
      <alignment horizontal="center" vertical="center" wrapText="1"/>
    </xf>
    <xf numFmtId="171" fontId="20" fillId="0" borderId="0" xfId="18" applyNumberFormat="1" applyFont="1" applyFill="1" applyBorder="1" applyAlignment="1" applyProtection="1">
      <alignment horizontal="center" vertical="center" wrapText="1"/>
      <protection locked="0"/>
    </xf>
    <xf numFmtId="171" fontId="24" fillId="0" borderId="0" xfId="18" applyNumberFormat="1" applyFont="1" applyFill="1" applyBorder="1" applyAlignment="1" applyProtection="1">
      <alignment horizontal="center" vertical="center" wrapText="1"/>
      <protection locked="0"/>
    </xf>
    <xf numFmtId="171" fontId="20" fillId="0" borderId="0" xfId="18" applyNumberFormat="1" applyFont="1" applyFill="1" applyBorder="1" applyAlignment="1" applyProtection="1">
      <alignment horizontal="center" vertical="center" wrapText="1"/>
    </xf>
    <xf numFmtId="171" fontId="14" fillId="0" borderId="0" xfId="18" applyNumberFormat="1" applyFont="1" applyFill="1" applyBorder="1" applyAlignment="1" applyProtection="1">
      <alignment horizontal="center" vertical="center" wrapText="1"/>
    </xf>
    <xf numFmtId="171" fontId="2" fillId="0" borderId="0" xfId="18" applyNumberFormat="1" applyFont="1" applyFill="1" applyBorder="1" applyAlignment="1" applyProtection="1">
      <alignment horizontal="right" vertical="center"/>
      <protection locked="0"/>
    </xf>
    <xf numFmtId="171" fontId="33" fillId="0" borderId="0" xfId="18" applyNumberFormat="1" applyFont="1" applyFill="1" applyBorder="1" applyAlignment="1" applyProtection="1">
      <alignment horizontal="center" vertical="center" wrapText="1"/>
      <protection locked="0"/>
    </xf>
    <xf numFmtId="171" fontId="4" fillId="0" borderId="0" xfId="18" applyNumberFormat="1" applyFont="1" applyFill="1" applyBorder="1" applyAlignment="1" applyProtection="1">
      <alignment vertical="center"/>
      <protection locked="0"/>
    </xf>
    <xf numFmtId="167" fontId="11" fillId="0" borderId="3" xfId="3" applyNumberFormat="1" applyFont="1" applyFill="1" applyBorder="1" applyAlignment="1" applyProtection="1">
      <alignment horizontal="center" vertical="center" wrapText="1"/>
      <protection locked="0"/>
    </xf>
    <xf numFmtId="167" fontId="47" fillId="0" borderId="0" xfId="3" applyNumberFormat="1" applyFont="1" applyFill="1" applyBorder="1" applyAlignment="1" applyProtection="1">
      <alignment horizontal="center" vertical="center" wrapText="1"/>
      <protection locked="0"/>
    </xf>
    <xf numFmtId="3" fontId="15" fillId="0" borderId="0" xfId="3" applyNumberFormat="1" applyFont="1" applyFill="1" applyBorder="1" applyAlignment="1" applyProtection="1">
      <alignment horizontal="center" vertical="center" wrapText="1"/>
    </xf>
    <xf numFmtId="3" fontId="18" fillId="0" borderId="0" xfId="3" applyNumberFormat="1" applyFont="1" applyFill="1" applyBorder="1" applyAlignment="1" applyProtection="1">
      <alignment horizontal="center" vertical="center"/>
    </xf>
    <xf numFmtId="3" fontId="7" fillId="0" borderId="0" xfId="3" applyNumberFormat="1" applyFont="1" applyFill="1" applyBorder="1" applyAlignment="1" applyProtection="1">
      <alignment vertical="center" wrapText="1"/>
      <protection locked="0"/>
    </xf>
    <xf numFmtId="3" fontId="23" fillId="0" borderId="0" xfId="7" applyNumberFormat="1" applyFont="1" applyFill="1" applyBorder="1" applyAlignment="1" applyProtection="1">
      <alignment horizontal="center" vertical="center" wrapText="1"/>
    </xf>
    <xf numFmtId="3" fontId="27" fillId="0" borderId="0" xfId="4" applyNumberFormat="1" applyFont="1" applyFill="1" applyBorder="1" applyAlignment="1" applyProtection="1">
      <alignment horizontal="center" vertical="center" wrapText="1"/>
      <protection locked="0"/>
    </xf>
    <xf numFmtId="3" fontId="27" fillId="0" borderId="0" xfId="4" applyNumberFormat="1" applyFont="1" applyFill="1" applyBorder="1" applyAlignment="1" applyProtection="1">
      <alignment horizontal="center" vertical="center" wrapText="1"/>
    </xf>
    <xf numFmtId="3" fontId="20" fillId="0" borderId="0" xfId="7" applyNumberFormat="1" applyFont="1" applyFill="1" applyBorder="1" applyAlignment="1" applyProtection="1">
      <alignment horizontal="center" vertical="center" wrapText="1"/>
      <protection locked="0"/>
    </xf>
    <xf numFmtId="3" fontId="24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7" applyNumberFormat="1" applyFont="1" applyFill="1" applyBorder="1" applyAlignment="1" applyProtection="1">
      <alignment horizontal="center" vertical="center" wrapText="1"/>
    </xf>
    <xf numFmtId="175" fontId="24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1" applyNumberFormat="1" applyFont="1" applyFill="1" applyBorder="1" applyAlignment="1" applyProtection="1">
      <alignment horizontal="center" vertical="center" wrapText="1"/>
    </xf>
    <xf numFmtId="3" fontId="2" fillId="0" borderId="0" xfId="1" applyNumberFormat="1" applyFont="1" applyFill="1" applyBorder="1" applyAlignment="1" applyProtection="1">
      <alignment horizontal="right" vertical="center"/>
      <protection locked="0"/>
    </xf>
    <xf numFmtId="3" fontId="33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0" xfId="3" applyNumberFormat="1" applyFill="1" applyBorder="1" applyAlignment="1" applyProtection="1">
      <alignment vertical="center"/>
      <protection locked="0"/>
    </xf>
    <xf numFmtId="0" fontId="47" fillId="0" borderId="0" xfId="3" applyNumberFormat="1" applyFont="1" applyFill="1" applyBorder="1" applyAlignment="1" applyProtection="1">
      <alignment horizontal="center" vertical="center" wrapText="1"/>
      <protection locked="0"/>
    </xf>
    <xf numFmtId="3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</xf>
    <xf numFmtId="3" fontId="3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3" xfId="7" applyNumberFormat="1" applyFont="1" applyFill="1" applyBorder="1" applyAlignment="1" applyProtection="1">
      <alignment horizontal="center" wrapText="1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39" fillId="0" borderId="0" xfId="8" applyFont="1" applyBorder="1" applyAlignment="1" applyProtection="1">
      <alignment horizontal="left" vertical="center" wrapText="1" indent="4"/>
    </xf>
    <xf numFmtId="0" fontId="44" fillId="0" borderId="0" xfId="3" applyFont="1" applyBorder="1" applyAlignment="1" applyProtection="1">
      <alignment horizontal="center" vertical="center"/>
      <protection locked="0"/>
    </xf>
  </cellXfs>
  <cellStyles count="22">
    <cellStyle name="Comma" xfId="17" builtinId="3"/>
    <cellStyle name="Comma 2" xfId="4"/>
    <cellStyle name="Comma 3" xfId="7"/>
    <cellStyle name="Comma 3 2" xfId="9"/>
    <cellStyle name="Comma 4" xfId="10"/>
    <cellStyle name="Comma 5" xfId="11"/>
    <cellStyle name="Comma 6" xfId="12"/>
    <cellStyle name="Comma 7" xfId="13"/>
    <cellStyle name="Comma 8" xfId="14"/>
    <cellStyle name="Comma 9" xfId="15"/>
    <cellStyle name="Îáû÷íûé_ÐÎÌÀÍ--Ø-8" xfId="16"/>
    <cellStyle name="Normal" xfId="0" builtinId="0"/>
    <cellStyle name="Normal 2" xfId="1"/>
    <cellStyle name="Normal 2 2" xfId="3"/>
    <cellStyle name="Normal 3" xfId="8"/>
    <cellStyle name="Normal 4" xfId="19"/>
    <cellStyle name="Normal 5" xfId="20"/>
    <cellStyle name="Normal_cxrili 30.12.2008 BOLOOOOO" xfId="6"/>
    <cellStyle name="Percent" xfId="18" builtinId="5"/>
    <cellStyle name="Percent 2" xfId="5"/>
    <cellStyle name="Percent 3" xfId="21"/>
    <cellStyle name="Обычный_2006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44;&#1086;&#1082;&#1091;&#1084;&#1077;&#1085;&#1090;&#1099;\&#1044;&#1086;&#1093;&#1086;&#1076;&#1099;2000\&#1064;&#1077;&#1089;&#1088;&#1091;&#1083;&#1077;&#1073;&#1072;\&#1044;&#1054;&#1061;&#1054;&#1044;&#1067;%2004-1999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s\NET\my%20doc\Biudjeti%20Gegma\Normatiuli%20Aqti\2014\5\roi%20dok\2002%20&#1041;&#1048;&#1059;&#1044;&#1046;&#1045;&#1058;&#1048;\&#1064;&#1077;&#1089;&#1088;&#1091;&#1083;&#1077;&#1073;&#1072;\12\1999%20&#1041;&#1048;&#1059;&#1044;&#1046;&#1045;&#1058;&#1048;\99%20%20&#1084;&#1080;&#1085;%20&#1089;&#1072;&#1073;,%20&#1088;&#1077;&#1079;&#1077;&#1088;&#1074;&#1080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s\NET\my%20doc\Biudjeti%20Gegma\Normatiuli%20Aqti\2014\5\roi%20dok\2002%20&#1041;&#1048;&#1059;&#1044;&#1046;&#1045;&#1058;&#1048;\&#1064;&#1077;&#1089;&#1088;&#1091;&#1083;&#1077;&#1073;&#1072;\12\2002-12%20&#1090;&#1074;&#1080;&#1089;%20&#1096;&#1077;&#1084;&#1086;&#1089;-&#1093;&#1072;&#1088;&#1076;&#1078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s\NET\my%20doc\Biudjeti%20Gegma\Normatiuli%20Aqti\2014\5\roi%20dok\2003%20&#1041;&#1048;&#1059;&#1044;&#1046;&#1045;&#1058;&#1048;\&#1064;&#1077;&#1089;&#1088;&#1091;&#1083;&#1077;&#1073;&#1072;\12\shesruleba2003-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ЗЕМЛЮ"/>
      <sheetName val="ИМУЩЕСТВО"/>
      <sheetName val="НА ПЕРЕДАЧУ ИМУЩЕСТВА"/>
      <sheetName val="ЭКОЛОГИЯ"/>
      <sheetName val="ПРИРОД, РЕСУРСИ"/>
      <sheetName val="МЕСТНЫЕ"/>
      <sheetName val="другие НЕНАЛОГОВЫЕ"/>
      <sheetName val="ПОДОХОДНЫЙ"/>
      <sheetName val="ПРИБЫЛЬ"/>
      <sheetName val="НДС"/>
      <sheetName val="НЕНАЛОГОВЫЕ"/>
      <sheetName val="ПРИВАТИЗАЦИЯ"/>
      <sheetName val="таможенний НДС"/>
      <sheetName val="таможенная пошлина"/>
      <sheetName val="таможенний акциз"/>
      <sheetName val="АКЦИЗ"/>
      <sheetName val="База2"/>
      <sheetName val="71"/>
      <sheetName val="54"/>
      <sheetName val="БАЗА"/>
      <sheetName val="районы"/>
      <sheetName val="АпрельСт"/>
      <sheetName val="АпрельСтБФ"/>
      <sheetName val="I кварталСт"/>
      <sheetName val="4твеСт"/>
      <sheetName val="АпрельДз"/>
      <sheetName val="АпрельДзБФ"/>
      <sheetName val="АпрельДзБФ (-186,5)"/>
      <sheetName val="I кварталДз"/>
      <sheetName val="4твеДз"/>
      <sheetName val="аджария"/>
      <sheetName val="сахееби"/>
      <sheetName val="ганацилеба"/>
      <sheetName val="ганацилеба 4тв"/>
      <sheetName val="Модуль2"/>
      <sheetName val="Модуль3"/>
      <sheetName val="Модуль4"/>
      <sheetName val="Модуль5"/>
      <sheetName val="Модуль7"/>
      <sheetName val="Модуль9"/>
      <sheetName val="Модуль1"/>
      <sheetName val="Модуль6"/>
      <sheetName val="Модуль8"/>
      <sheetName val="Модуль10"/>
      <sheetName val="Модуль11"/>
      <sheetName val="01-04Дз"/>
      <sheetName val="01-04Дз$"/>
      <sheetName val="01-04Дз3%"/>
      <sheetName val="05Дз"/>
      <sheetName val="05Дз$"/>
      <sheetName val="05Дз3%"/>
      <sheetName val="01,11"/>
      <sheetName val="02,12"/>
      <sheetName val="03,04,13"/>
      <sheetName val="05-09,14"/>
      <sheetName val="15"/>
      <sheetName val="16-22"/>
      <sheetName val="25"/>
      <sheetName val="25 (0)"/>
      <sheetName val="30"/>
      <sheetName val="31"/>
      <sheetName val="32"/>
      <sheetName val="04 (114)"/>
      <sheetName val="33"/>
      <sheetName val="34-35"/>
      <sheetName val="36"/>
      <sheetName val="95"/>
      <sheetName val="ШемС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H2">
            <v>209669.90778857144</v>
          </cell>
        </row>
        <row r="3">
          <cell r="D3" t="str">
            <v>rjlb</v>
          </cell>
        </row>
        <row r="4">
          <cell r="X4">
            <v>796554.31285714277</v>
          </cell>
          <cell r="Y4">
            <v>557588.01899999997</v>
          </cell>
          <cell r="Z4">
            <v>209669.90778857144</v>
          </cell>
          <cell r="AA4">
            <v>29296.386068571432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н резерви 5 тве "/>
      <sheetName val="чарби 5 тве"/>
      <sheetName val="мин резерви 6"/>
      <sheetName val="чарби 6"/>
      <sheetName val="чарби 7"/>
      <sheetName val="мин резерви  7"/>
      <sheetName val="чарби 8"/>
      <sheetName val="мин резерви 8 "/>
      <sheetName val="мосалоднели чарби "/>
      <sheetName val="мин резерви"/>
      <sheetName val="чарби"/>
      <sheetName val="Лист1"/>
      <sheetName val="чамонатвали"/>
      <sheetName val="реестри"/>
      <sheetName val="реестри (2)"/>
      <sheetName val="Г С"/>
      <sheetName val="гардамав"/>
      <sheetName val="Лист3"/>
      <sheetName val="капита "/>
      <sheetName val="Лист2"/>
      <sheetName val="економиа"/>
      <sheetName val="узен  резерв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2">
          <cell r="F62">
            <v>5323866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(2)"/>
      <sheetName val="гегма"/>
      <sheetName val="ФОРМА"/>
      <sheetName val="N1"/>
      <sheetName val="N1-1"/>
      <sheetName val="N1-2"/>
      <sheetName val="N1-4"/>
      <sheetName val="N1-3"/>
      <sheetName val="N1-5"/>
      <sheetName val="N2"/>
      <sheetName val="N2-1"/>
      <sheetName val="N2-2"/>
      <sheetName val="N2-3"/>
      <sheetName val="N 3"/>
      <sheetName val="N3-1"/>
      <sheetName val="N3-2"/>
      <sheetName val="N3-3"/>
      <sheetName val="N3-5"/>
      <sheetName val="N3-4"/>
      <sheetName val="N3-6"/>
      <sheetName val="N3-7"/>
      <sheetName val="N3-8"/>
      <sheetName val="N3-9"/>
      <sheetName val="дацмух назард"/>
      <sheetName val="дацмух"/>
      <sheetName val="sul"/>
      <sheetName val="2001-200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mber"/>
      <sheetName val="november"/>
      <sheetName val="december"/>
      <sheetName val="total 1"/>
      <sheetName val="ФОРМА"/>
      <sheetName val="ФОРМА (3)"/>
      <sheetName val="ФОРМА (2)"/>
      <sheetName val="ФОРМА (4)"/>
      <sheetName val="гег факти дарг"/>
      <sheetName val="total 1 (2)"/>
      <sheetName val="total 1 (3)"/>
      <sheetName val="total 1 (4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3" tint="0.39997558519241921"/>
  </sheetPr>
  <dimension ref="A1:X94"/>
  <sheetViews>
    <sheetView tabSelected="1" view="pageBreakPreview" topLeftCell="A58" zoomScale="70" zoomScaleNormal="85" zoomScaleSheetLayoutView="70" workbookViewId="0">
      <selection activeCell="A85" sqref="A85"/>
    </sheetView>
  </sheetViews>
  <sheetFormatPr defaultRowHeight="12.75"/>
  <cols>
    <col min="1" max="2" width="4.85546875" style="1" customWidth="1"/>
    <col min="3" max="3" width="74.140625" style="1" customWidth="1"/>
    <col min="4" max="4" width="13.42578125" style="1" customWidth="1"/>
    <col min="5" max="9" width="20" style="3" customWidth="1"/>
    <col min="10" max="10" width="20" style="2" customWidth="1"/>
    <col min="11" max="11" width="23.42578125" style="3" customWidth="1"/>
    <col min="12" max="15" width="21.5703125" style="3" customWidth="1"/>
    <col min="16" max="19" width="21.5703125" style="1" customWidth="1"/>
    <col min="20" max="20" width="14.5703125" style="1" customWidth="1"/>
    <col min="21" max="21" width="19.140625" style="1" customWidth="1"/>
    <col min="22" max="22" width="9.140625" style="1"/>
    <col min="23" max="23" width="17.140625" style="1" customWidth="1"/>
    <col min="24" max="263" width="9.140625" style="1"/>
    <col min="264" max="265" width="4.85546875" style="1" customWidth="1"/>
    <col min="266" max="266" width="85.28515625" style="1" customWidth="1"/>
    <col min="267" max="267" width="13.42578125" style="1" customWidth="1"/>
    <col min="268" max="270" width="20" style="1" customWidth="1"/>
    <col min="271" max="271" width="21" style="1" customWidth="1"/>
    <col min="272" max="272" width="20.5703125" style="1" customWidth="1"/>
    <col min="273" max="273" width="22" style="1" customWidth="1"/>
    <col min="274" max="274" width="21.28515625" style="1" bestFit="1" customWidth="1"/>
    <col min="275" max="276" width="11.140625" style="1" customWidth="1"/>
    <col min="277" max="277" width="15.42578125" style="1" bestFit="1" customWidth="1"/>
    <col min="278" max="519" width="9.140625" style="1"/>
    <col min="520" max="521" width="4.85546875" style="1" customWidth="1"/>
    <col min="522" max="522" width="85.28515625" style="1" customWidth="1"/>
    <col min="523" max="523" width="13.42578125" style="1" customWidth="1"/>
    <col min="524" max="526" width="20" style="1" customWidth="1"/>
    <col min="527" max="527" width="21" style="1" customWidth="1"/>
    <col min="528" max="528" width="20.5703125" style="1" customWidth="1"/>
    <col min="529" max="529" width="22" style="1" customWidth="1"/>
    <col min="530" max="530" width="21.28515625" style="1" bestFit="1" customWidth="1"/>
    <col min="531" max="532" width="11.140625" style="1" customWidth="1"/>
    <col min="533" max="533" width="15.42578125" style="1" bestFit="1" customWidth="1"/>
    <col min="534" max="775" width="9.140625" style="1"/>
    <col min="776" max="777" width="4.85546875" style="1" customWidth="1"/>
    <col min="778" max="778" width="85.28515625" style="1" customWidth="1"/>
    <col min="779" max="779" width="13.42578125" style="1" customWidth="1"/>
    <col min="780" max="782" width="20" style="1" customWidth="1"/>
    <col min="783" max="783" width="21" style="1" customWidth="1"/>
    <col min="784" max="784" width="20.5703125" style="1" customWidth="1"/>
    <col min="785" max="785" width="22" style="1" customWidth="1"/>
    <col min="786" max="786" width="21.28515625" style="1" bestFit="1" customWidth="1"/>
    <col min="787" max="788" width="11.140625" style="1" customWidth="1"/>
    <col min="789" max="789" width="15.42578125" style="1" bestFit="1" customWidth="1"/>
    <col min="790" max="1031" width="9.140625" style="1"/>
    <col min="1032" max="1033" width="4.85546875" style="1" customWidth="1"/>
    <col min="1034" max="1034" width="85.28515625" style="1" customWidth="1"/>
    <col min="1035" max="1035" width="13.42578125" style="1" customWidth="1"/>
    <col min="1036" max="1038" width="20" style="1" customWidth="1"/>
    <col min="1039" max="1039" width="21" style="1" customWidth="1"/>
    <col min="1040" max="1040" width="20.5703125" style="1" customWidth="1"/>
    <col min="1041" max="1041" width="22" style="1" customWidth="1"/>
    <col min="1042" max="1042" width="21.28515625" style="1" bestFit="1" customWidth="1"/>
    <col min="1043" max="1044" width="11.140625" style="1" customWidth="1"/>
    <col min="1045" max="1045" width="15.42578125" style="1" bestFit="1" customWidth="1"/>
    <col min="1046" max="1287" width="9.140625" style="1"/>
    <col min="1288" max="1289" width="4.85546875" style="1" customWidth="1"/>
    <col min="1290" max="1290" width="85.28515625" style="1" customWidth="1"/>
    <col min="1291" max="1291" width="13.42578125" style="1" customWidth="1"/>
    <col min="1292" max="1294" width="20" style="1" customWidth="1"/>
    <col min="1295" max="1295" width="21" style="1" customWidth="1"/>
    <col min="1296" max="1296" width="20.5703125" style="1" customWidth="1"/>
    <col min="1297" max="1297" width="22" style="1" customWidth="1"/>
    <col min="1298" max="1298" width="21.28515625" style="1" bestFit="1" customWidth="1"/>
    <col min="1299" max="1300" width="11.140625" style="1" customWidth="1"/>
    <col min="1301" max="1301" width="15.42578125" style="1" bestFit="1" customWidth="1"/>
    <col min="1302" max="1543" width="9.140625" style="1"/>
    <col min="1544" max="1545" width="4.85546875" style="1" customWidth="1"/>
    <col min="1546" max="1546" width="85.28515625" style="1" customWidth="1"/>
    <col min="1547" max="1547" width="13.42578125" style="1" customWidth="1"/>
    <col min="1548" max="1550" width="20" style="1" customWidth="1"/>
    <col min="1551" max="1551" width="21" style="1" customWidth="1"/>
    <col min="1552" max="1552" width="20.5703125" style="1" customWidth="1"/>
    <col min="1553" max="1553" width="22" style="1" customWidth="1"/>
    <col min="1554" max="1554" width="21.28515625" style="1" bestFit="1" customWidth="1"/>
    <col min="1555" max="1556" width="11.140625" style="1" customWidth="1"/>
    <col min="1557" max="1557" width="15.42578125" style="1" bestFit="1" customWidth="1"/>
    <col min="1558" max="1799" width="9.140625" style="1"/>
    <col min="1800" max="1801" width="4.85546875" style="1" customWidth="1"/>
    <col min="1802" max="1802" width="85.28515625" style="1" customWidth="1"/>
    <col min="1803" max="1803" width="13.42578125" style="1" customWidth="1"/>
    <col min="1804" max="1806" width="20" style="1" customWidth="1"/>
    <col min="1807" max="1807" width="21" style="1" customWidth="1"/>
    <col min="1808" max="1808" width="20.5703125" style="1" customWidth="1"/>
    <col min="1809" max="1809" width="22" style="1" customWidth="1"/>
    <col min="1810" max="1810" width="21.28515625" style="1" bestFit="1" customWidth="1"/>
    <col min="1811" max="1812" width="11.140625" style="1" customWidth="1"/>
    <col min="1813" max="1813" width="15.42578125" style="1" bestFit="1" customWidth="1"/>
    <col min="1814" max="2055" width="9.140625" style="1"/>
    <col min="2056" max="2057" width="4.85546875" style="1" customWidth="1"/>
    <col min="2058" max="2058" width="85.28515625" style="1" customWidth="1"/>
    <col min="2059" max="2059" width="13.42578125" style="1" customWidth="1"/>
    <col min="2060" max="2062" width="20" style="1" customWidth="1"/>
    <col min="2063" max="2063" width="21" style="1" customWidth="1"/>
    <col min="2064" max="2064" width="20.5703125" style="1" customWidth="1"/>
    <col min="2065" max="2065" width="22" style="1" customWidth="1"/>
    <col min="2066" max="2066" width="21.28515625" style="1" bestFit="1" customWidth="1"/>
    <col min="2067" max="2068" width="11.140625" style="1" customWidth="1"/>
    <col min="2069" max="2069" width="15.42578125" style="1" bestFit="1" customWidth="1"/>
    <col min="2070" max="2311" width="9.140625" style="1"/>
    <col min="2312" max="2313" width="4.85546875" style="1" customWidth="1"/>
    <col min="2314" max="2314" width="85.28515625" style="1" customWidth="1"/>
    <col min="2315" max="2315" width="13.42578125" style="1" customWidth="1"/>
    <col min="2316" max="2318" width="20" style="1" customWidth="1"/>
    <col min="2319" max="2319" width="21" style="1" customWidth="1"/>
    <col min="2320" max="2320" width="20.5703125" style="1" customWidth="1"/>
    <col min="2321" max="2321" width="22" style="1" customWidth="1"/>
    <col min="2322" max="2322" width="21.28515625" style="1" bestFit="1" customWidth="1"/>
    <col min="2323" max="2324" width="11.140625" style="1" customWidth="1"/>
    <col min="2325" max="2325" width="15.42578125" style="1" bestFit="1" customWidth="1"/>
    <col min="2326" max="2567" width="9.140625" style="1"/>
    <col min="2568" max="2569" width="4.85546875" style="1" customWidth="1"/>
    <col min="2570" max="2570" width="85.28515625" style="1" customWidth="1"/>
    <col min="2571" max="2571" width="13.42578125" style="1" customWidth="1"/>
    <col min="2572" max="2574" width="20" style="1" customWidth="1"/>
    <col min="2575" max="2575" width="21" style="1" customWidth="1"/>
    <col min="2576" max="2576" width="20.5703125" style="1" customWidth="1"/>
    <col min="2577" max="2577" width="22" style="1" customWidth="1"/>
    <col min="2578" max="2578" width="21.28515625" style="1" bestFit="1" customWidth="1"/>
    <col min="2579" max="2580" width="11.140625" style="1" customWidth="1"/>
    <col min="2581" max="2581" width="15.42578125" style="1" bestFit="1" customWidth="1"/>
    <col min="2582" max="2823" width="9.140625" style="1"/>
    <col min="2824" max="2825" width="4.85546875" style="1" customWidth="1"/>
    <col min="2826" max="2826" width="85.28515625" style="1" customWidth="1"/>
    <col min="2827" max="2827" width="13.42578125" style="1" customWidth="1"/>
    <col min="2828" max="2830" width="20" style="1" customWidth="1"/>
    <col min="2831" max="2831" width="21" style="1" customWidth="1"/>
    <col min="2832" max="2832" width="20.5703125" style="1" customWidth="1"/>
    <col min="2833" max="2833" width="22" style="1" customWidth="1"/>
    <col min="2834" max="2834" width="21.28515625" style="1" bestFit="1" customWidth="1"/>
    <col min="2835" max="2836" width="11.140625" style="1" customWidth="1"/>
    <col min="2837" max="2837" width="15.42578125" style="1" bestFit="1" customWidth="1"/>
    <col min="2838" max="3079" width="9.140625" style="1"/>
    <col min="3080" max="3081" width="4.85546875" style="1" customWidth="1"/>
    <col min="3082" max="3082" width="85.28515625" style="1" customWidth="1"/>
    <col min="3083" max="3083" width="13.42578125" style="1" customWidth="1"/>
    <col min="3084" max="3086" width="20" style="1" customWidth="1"/>
    <col min="3087" max="3087" width="21" style="1" customWidth="1"/>
    <col min="3088" max="3088" width="20.5703125" style="1" customWidth="1"/>
    <col min="3089" max="3089" width="22" style="1" customWidth="1"/>
    <col min="3090" max="3090" width="21.28515625" style="1" bestFit="1" customWidth="1"/>
    <col min="3091" max="3092" width="11.140625" style="1" customWidth="1"/>
    <col min="3093" max="3093" width="15.42578125" style="1" bestFit="1" customWidth="1"/>
    <col min="3094" max="3335" width="9.140625" style="1"/>
    <col min="3336" max="3337" width="4.85546875" style="1" customWidth="1"/>
    <col min="3338" max="3338" width="85.28515625" style="1" customWidth="1"/>
    <col min="3339" max="3339" width="13.42578125" style="1" customWidth="1"/>
    <col min="3340" max="3342" width="20" style="1" customWidth="1"/>
    <col min="3343" max="3343" width="21" style="1" customWidth="1"/>
    <col min="3344" max="3344" width="20.5703125" style="1" customWidth="1"/>
    <col min="3345" max="3345" width="22" style="1" customWidth="1"/>
    <col min="3346" max="3346" width="21.28515625" style="1" bestFit="1" customWidth="1"/>
    <col min="3347" max="3348" width="11.140625" style="1" customWidth="1"/>
    <col min="3349" max="3349" width="15.42578125" style="1" bestFit="1" customWidth="1"/>
    <col min="3350" max="3591" width="9.140625" style="1"/>
    <col min="3592" max="3593" width="4.85546875" style="1" customWidth="1"/>
    <col min="3594" max="3594" width="85.28515625" style="1" customWidth="1"/>
    <col min="3595" max="3595" width="13.42578125" style="1" customWidth="1"/>
    <col min="3596" max="3598" width="20" style="1" customWidth="1"/>
    <col min="3599" max="3599" width="21" style="1" customWidth="1"/>
    <col min="3600" max="3600" width="20.5703125" style="1" customWidth="1"/>
    <col min="3601" max="3601" width="22" style="1" customWidth="1"/>
    <col min="3602" max="3602" width="21.28515625" style="1" bestFit="1" customWidth="1"/>
    <col min="3603" max="3604" width="11.140625" style="1" customWidth="1"/>
    <col min="3605" max="3605" width="15.42578125" style="1" bestFit="1" customWidth="1"/>
    <col min="3606" max="3847" width="9.140625" style="1"/>
    <col min="3848" max="3849" width="4.85546875" style="1" customWidth="1"/>
    <col min="3850" max="3850" width="85.28515625" style="1" customWidth="1"/>
    <col min="3851" max="3851" width="13.42578125" style="1" customWidth="1"/>
    <col min="3852" max="3854" width="20" style="1" customWidth="1"/>
    <col min="3855" max="3855" width="21" style="1" customWidth="1"/>
    <col min="3856" max="3856" width="20.5703125" style="1" customWidth="1"/>
    <col min="3857" max="3857" width="22" style="1" customWidth="1"/>
    <col min="3858" max="3858" width="21.28515625" style="1" bestFit="1" customWidth="1"/>
    <col min="3859" max="3860" width="11.140625" style="1" customWidth="1"/>
    <col min="3861" max="3861" width="15.42578125" style="1" bestFit="1" customWidth="1"/>
    <col min="3862" max="4103" width="9.140625" style="1"/>
    <col min="4104" max="4105" width="4.85546875" style="1" customWidth="1"/>
    <col min="4106" max="4106" width="85.28515625" style="1" customWidth="1"/>
    <col min="4107" max="4107" width="13.42578125" style="1" customWidth="1"/>
    <col min="4108" max="4110" width="20" style="1" customWidth="1"/>
    <col min="4111" max="4111" width="21" style="1" customWidth="1"/>
    <col min="4112" max="4112" width="20.5703125" style="1" customWidth="1"/>
    <col min="4113" max="4113" width="22" style="1" customWidth="1"/>
    <col min="4114" max="4114" width="21.28515625" style="1" bestFit="1" customWidth="1"/>
    <col min="4115" max="4116" width="11.140625" style="1" customWidth="1"/>
    <col min="4117" max="4117" width="15.42578125" style="1" bestFit="1" customWidth="1"/>
    <col min="4118" max="4359" width="9.140625" style="1"/>
    <col min="4360" max="4361" width="4.85546875" style="1" customWidth="1"/>
    <col min="4362" max="4362" width="85.28515625" style="1" customWidth="1"/>
    <col min="4363" max="4363" width="13.42578125" style="1" customWidth="1"/>
    <col min="4364" max="4366" width="20" style="1" customWidth="1"/>
    <col min="4367" max="4367" width="21" style="1" customWidth="1"/>
    <col min="4368" max="4368" width="20.5703125" style="1" customWidth="1"/>
    <col min="4369" max="4369" width="22" style="1" customWidth="1"/>
    <col min="4370" max="4370" width="21.28515625" style="1" bestFit="1" customWidth="1"/>
    <col min="4371" max="4372" width="11.140625" style="1" customWidth="1"/>
    <col min="4373" max="4373" width="15.42578125" style="1" bestFit="1" customWidth="1"/>
    <col min="4374" max="4615" width="9.140625" style="1"/>
    <col min="4616" max="4617" width="4.85546875" style="1" customWidth="1"/>
    <col min="4618" max="4618" width="85.28515625" style="1" customWidth="1"/>
    <col min="4619" max="4619" width="13.42578125" style="1" customWidth="1"/>
    <col min="4620" max="4622" width="20" style="1" customWidth="1"/>
    <col min="4623" max="4623" width="21" style="1" customWidth="1"/>
    <col min="4624" max="4624" width="20.5703125" style="1" customWidth="1"/>
    <col min="4625" max="4625" width="22" style="1" customWidth="1"/>
    <col min="4626" max="4626" width="21.28515625" style="1" bestFit="1" customWidth="1"/>
    <col min="4627" max="4628" width="11.140625" style="1" customWidth="1"/>
    <col min="4629" max="4629" width="15.42578125" style="1" bestFit="1" customWidth="1"/>
    <col min="4630" max="4871" width="9.140625" style="1"/>
    <col min="4872" max="4873" width="4.85546875" style="1" customWidth="1"/>
    <col min="4874" max="4874" width="85.28515625" style="1" customWidth="1"/>
    <col min="4875" max="4875" width="13.42578125" style="1" customWidth="1"/>
    <col min="4876" max="4878" width="20" style="1" customWidth="1"/>
    <col min="4879" max="4879" width="21" style="1" customWidth="1"/>
    <col min="4880" max="4880" width="20.5703125" style="1" customWidth="1"/>
    <col min="4881" max="4881" width="22" style="1" customWidth="1"/>
    <col min="4882" max="4882" width="21.28515625" style="1" bestFit="1" customWidth="1"/>
    <col min="4883" max="4884" width="11.140625" style="1" customWidth="1"/>
    <col min="4885" max="4885" width="15.42578125" style="1" bestFit="1" customWidth="1"/>
    <col min="4886" max="5127" width="9.140625" style="1"/>
    <col min="5128" max="5129" width="4.85546875" style="1" customWidth="1"/>
    <col min="5130" max="5130" width="85.28515625" style="1" customWidth="1"/>
    <col min="5131" max="5131" width="13.42578125" style="1" customWidth="1"/>
    <col min="5132" max="5134" width="20" style="1" customWidth="1"/>
    <col min="5135" max="5135" width="21" style="1" customWidth="1"/>
    <col min="5136" max="5136" width="20.5703125" style="1" customWidth="1"/>
    <col min="5137" max="5137" width="22" style="1" customWidth="1"/>
    <col min="5138" max="5138" width="21.28515625" style="1" bestFit="1" customWidth="1"/>
    <col min="5139" max="5140" width="11.140625" style="1" customWidth="1"/>
    <col min="5141" max="5141" width="15.42578125" style="1" bestFit="1" customWidth="1"/>
    <col min="5142" max="5383" width="9.140625" style="1"/>
    <col min="5384" max="5385" width="4.85546875" style="1" customWidth="1"/>
    <col min="5386" max="5386" width="85.28515625" style="1" customWidth="1"/>
    <col min="5387" max="5387" width="13.42578125" style="1" customWidth="1"/>
    <col min="5388" max="5390" width="20" style="1" customWidth="1"/>
    <col min="5391" max="5391" width="21" style="1" customWidth="1"/>
    <col min="5392" max="5392" width="20.5703125" style="1" customWidth="1"/>
    <col min="5393" max="5393" width="22" style="1" customWidth="1"/>
    <col min="5394" max="5394" width="21.28515625" style="1" bestFit="1" customWidth="1"/>
    <col min="5395" max="5396" width="11.140625" style="1" customWidth="1"/>
    <col min="5397" max="5397" width="15.42578125" style="1" bestFit="1" customWidth="1"/>
    <col min="5398" max="5639" width="9.140625" style="1"/>
    <col min="5640" max="5641" width="4.85546875" style="1" customWidth="1"/>
    <col min="5642" max="5642" width="85.28515625" style="1" customWidth="1"/>
    <col min="5643" max="5643" width="13.42578125" style="1" customWidth="1"/>
    <col min="5644" max="5646" width="20" style="1" customWidth="1"/>
    <col min="5647" max="5647" width="21" style="1" customWidth="1"/>
    <col min="5648" max="5648" width="20.5703125" style="1" customWidth="1"/>
    <col min="5649" max="5649" width="22" style="1" customWidth="1"/>
    <col min="5650" max="5650" width="21.28515625" style="1" bestFit="1" customWidth="1"/>
    <col min="5651" max="5652" width="11.140625" style="1" customWidth="1"/>
    <col min="5653" max="5653" width="15.42578125" style="1" bestFit="1" customWidth="1"/>
    <col min="5654" max="5895" width="9.140625" style="1"/>
    <col min="5896" max="5897" width="4.85546875" style="1" customWidth="1"/>
    <col min="5898" max="5898" width="85.28515625" style="1" customWidth="1"/>
    <col min="5899" max="5899" width="13.42578125" style="1" customWidth="1"/>
    <col min="5900" max="5902" width="20" style="1" customWidth="1"/>
    <col min="5903" max="5903" width="21" style="1" customWidth="1"/>
    <col min="5904" max="5904" width="20.5703125" style="1" customWidth="1"/>
    <col min="5905" max="5905" width="22" style="1" customWidth="1"/>
    <col min="5906" max="5906" width="21.28515625" style="1" bestFit="1" customWidth="1"/>
    <col min="5907" max="5908" width="11.140625" style="1" customWidth="1"/>
    <col min="5909" max="5909" width="15.42578125" style="1" bestFit="1" customWidth="1"/>
    <col min="5910" max="6151" width="9.140625" style="1"/>
    <col min="6152" max="6153" width="4.85546875" style="1" customWidth="1"/>
    <col min="6154" max="6154" width="85.28515625" style="1" customWidth="1"/>
    <col min="6155" max="6155" width="13.42578125" style="1" customWidth="1"/>
    <col min="6156" max="6158" width="20" style="1" customWidth="1"/>
    <col min="6159" max="6159" width="21" style="1" customWidth="1"/>
    <col min="6160" max="6160" width="20.5703125" style="1" customWidth="1"/>
    <col min="6161" max="6161" width="22" style="1" customWidth="1"/>
    <col min="6162" max="6162" width="21.28515625" style="1" bestFit="1" customWidth="1"/>
    <col min="6163" max="6164" width="11.140625" style="1" customWidth="1"/>
    <col min="6165" max="6165" width="15.42578125" style="1" bestFit="1" customWidth="1"/>
    <col min="6166" max="6407" width="9.140625" style="1"/>
    <col min="6408" max="6409" width="4.85546875" style="1" customWidth="1"/>
    <col min="6410" max="6410" width="85.28515625" style="1" customWidth="1"/>
    <col min="6411" max="6411" width="13.42578125" style="1" customWidth="1"/>
    <col min="6412" max="6414" width="20" style="1" customWidth="1"/>
    <col min="6415" max="6415" width="21" style="1" customWidth="1"/>
    <col min="6416" max="6416" width="20.5703125" style="1" customWidth="1"/>
    <col min="6417" max="6417" width="22" style="1" customWidth="1"/>
    <col min="6418" max="6418" width="21.28515625" style="1" bestFit="1" customWidth="1"/>
    <col min="6419" max="6420" width="11.140625" style="1" customWidth="1"/>
    <col min="6421" max="6421" width="15.42578125" style="1" bestFit="1" customWidth="1"/>
    <col min="6422" max="6663" width="9.140625" style="1"/>
    <col min="6664" max="6665" width="4.85546875" style="1" customWidth="1"/>
    <col min="6666" max="6666" width="85.28515625" style="1" customWidth="1"/>
    <col min="6667" max="6667" width="13.42578125" style="1" customWidth="1"/>
    <col min="6668" max="6670" width="20" style="1" customWidth="1"/>
    <col min="6671" max="6671" width="21" style="1" customWidth="1"/>
    <col min="6672" max="6672" width="20.5703125" style="1" customWidth="1"/>
    <col min="6673" max="6673" width="22" style="1" customWidth="1"/>
    <col min="6674" max="6674" width="21.28515625" style="1" bestFit="1" customWidth="1"/>
    <col min="6675" max="6676" width="11.140625" style="1" customWidth="1"/>
    <col min="6677" max="6677" width="15.42578125" style="1" bestFit="1" customWidth="1"/>
    <col min="6678" max="6919" width="9.140625" style="1"/>
    <col min="6920" max="6921" width="4.85546875" style="1" customWidth="1"/>
    <col min="6922" max="6922" width="85.28515625" style="1" customWidth="1"/>
    <col min="6923" max="6923" width="13.42578125" style="1" customWidth="1"/>
    <col min="6924" max="6926" width="20" style="1" customWidth="1"/>
    <col min="6927" max="6927" width="21" style="1" customWidth="1"/>
    <col min="6928" max="6928" width="20.5703125" style="1" customWidth="1"/>
    <col min="6929" max="6929" width="22" style="1" customWidth="1"/>
    <col min="6930" max="6930" width="21.28515625" style="1" bestFit="1" customWidth="1"/>
    <col min="6931" max="6932" width="11.140625" style="1" customWidth="1"/>
    <col min="6933" max="6933" width="15.42578125" style="1" bestFit="1" customWidth="1"/>
    <col min="6934" max="7175" width="9.140625" style="1"/>
    <col min="7176" max="7177" width="4.85546875" style="1" customWidth="1"/>
    <col min="7178" max="7178" width="85.28515625" style="1" customWidth="1"/>
    <col min="7179" max="7179" width="13.42578125" style="1" customWidth="1"/>
    <col min="7180" max="7182" width="20" style="1" customWidth="1"/>
    <col min="7183" max="7183" width="21" style="1" customWidth="1"/>
    <col min="7184" max="7184" width="20.5703125" style="1" customWidth="1"/>
    <col min="7185" max="7185" width="22" style="1" customWidth="1"/>
    <col min="7186" max="7186" width="21.28515625" style="1" bestFit="1" customWidth="1"/>
    <col min="7187" max="7188" width="11.140625" style="1" customWidth="1"/>
    <col min="7189" max="7189" width="15.42578125" style="1" bestFit="1" customWidth="1"/>
    <col min="7190" max="7431" width="9.140625" style="1"/>
    <col min="7432" max="7433" width="4.85546875" style="1" customWidth="1"/>
    <col min="7434" max="7434" width="85.28515625" style="1" customWidth="1"/>
    <col min="7435" max="7435" width="13.42578125" style="1" customWidth="1"/>
    <col min="7436" max="7438" width="20" style="1" customWidth="1"/>
    <col min="7439" max="7439" width="21" style="1" customWidth="1"/>
    <col min="7440" max="7440" width="20.5703125" style="1" customWidth="1"/>
    <col min="7441" max="7441" width="22" style="1" customWidth="1"/>
    <col min="7442" max="7442" width="21.28515625" style="1" bestFit="1" customWidth="1"/>
    <col min="7443" max="7444" width="11.140625" style="1" customWidth="1"/>
    <col min="7445" max="7445" width="15.42578125" style="1" bestFit="1" customWidth="1"/>
    <col min="7446" max="7687" width="9.140625" style="1"/>
    <col min="7688" max="7689" width="4.85546875" style="1" customWidth="1"/>
    <col min="7690" max="7690" width="85.28515625" style="1" customWidth="1"/>
    <col min="7691" max="7691" width="13.42578125" style="1" customWidth="1"/>
    <col min="7692" max="7694" width="20" style="1" customWidth="1"/>
    <col min="7695" max="7695" width="21" style="1" customWidth="1"/>
    <col min="7696" max="7696" width="20.5703125" style="1" customWidth="1"/>
    <col min="7697" max="7697" width="22" style="1" customWidth="1"/>
    <col min="7698" max="7698" width="21.28515625" style="1" bestFit="1" customWidth="1"/>
    <col min="7699" max="7700" width="11.140625" style="1" customWidth="1"/>
    <col min="7701" max="7701" width="15.42578125" style="1" bestFit="1" customWidth="1"/>
    <col min="7702" max="7943" width="9.140625" style="1"/>
    <col min="7944" max="7945" width="4.85546875" style="1" customWidth="1"/>
    <col min="7946" max="7946" width="85.28515625" style="1" customWidth="1"/>
    <col min="7947" max="7947" width="13.42578125" style="1" customWidth="1"/>
    <col min="7948" max="7950" width="20" style="1" customWidth="1"/>
    <col min="7951" max="7951" width="21" style="1" customWidth="1"/>
    <col min="7952" max="7952" width="20.5703125" style="1" customWidth="1"/>
    <col min="7953" max="7953" width="22" style="1" customWidth="1"/>
    <col min="7954" max="7954" width="21.28515625" style="1" bestFit="1" customWidth="1"/>
    <col min="7955" max="7956" width="11.140625" style="1" customWidth="1"/>
    <col min="7957" max="7957" width="15.42578125" style="1" bestFit="1" customWidth="1"/>
    <col min="7958" max="8199" width="9.140625" style="1"/>
    <col min="8200" max="8201" width="4.85546875" style="1" customWidth="1"/>
    <col min="8202" max="8202" width="85.28515625" style="1" customWidth="1"/>
    <col min="8203" max="8203" width="13.42578125" style="1" customWidth="1"/>
    <col min="8204" max="8206" width="20" style="1" customWidth="1"/>
    <col min="8207" max="8207" width="21" style="1" customWidth="1"/>
    <col min="8208" max="8208" width="20.5703125" style="1" customWidth="1"/>
    <col min="8209" max="8209" width="22" style="1" customWidth="1"/>
    <col min="8210" max="8210" width="21.28515625" style="1" bestFit="1" customWidth="1"/>
    <col min="8211" max="8212" width="11.140625" style="1" customWidth="1"/>
    <col min="8213" max="8213" width="15.42578125" style="1" bestFit="1" customWidth="1"/>
    <col min="8214" max="8455" width="9.140625" style="1"/>
    <col min="8456" max="8457" width="4.85546875" style="1" customWidth="1"/>
    <col min="8458" max="8458" width="85.28515625" style="1" customWidth="1"/>
    <col min="8459" max="8459" width="13.42578125" style="1" customWidth="1"/>
    <col min="8460" max="8462" width="20" style="1" customWidth="1"/>
    <col min="8463" max="8463" width="21" style="1" customWidth="1"/>
    <col min="8464" max="8464" width="20.5703125" style="1" customWidth="1"/>
    <col min="8465" max="8465" width="22" style="1" customWidth="1"/>
    <col min="8466" max="8466" width="21.28515625" style="1" bestFit="1" customWidth="1"/>
    <col min="8467" max="8468" width="11.140625" style="1" customWidth="1"/>
    <col min="8469" max="8469" width="15.42578125" style="1" bestFit="1" customWidth="1"/>
    <col min="8470" max="8711" width="9.140625" style="1"/>
    <col min="8712" max="8713" width="4.85546875" style="1" customWidth="1"/>
    <col min="8714" max="8714" width="85.28515625" style="1" customWidth="1"/>
    <col min="8715" max="8715" width="13.42578125" style="1" customWidth="1"/>
    <col min="8716" max="8718" width="20" style="1" customWidth="1"/>
    <col min="8719" max="8719" width="21" style="1" customWidth="1"/>
    <col min="8720" max="8720" width="20.5703125" style="1" customWidth="1"/>
    <col min="8721" max="8721" width="22" style="1" customWidth="1"/>
    <col min="8722" max="8722" width="21.28515625" style="1" bestFit="1" customWidth="1"/>
    <col min="8723" max="8724" width="11.140625" style="1" customWidth="1"/>
    <col min="8725" max="8725" width="15.42578125" style="1" bestFit="1" customWidth="1"/>
    <col min="8726" max="8967" width="9.140625" style="1"/>
    <col min="8968" max="8969" width="4.85546875" style="1" customWidth="1"/>
    <col min="8970" max="8970" width="85.28515625" style="1" customWidth="1"/>
    <col min="8971" max="8971" width="13.42578125" style="1" customWidth="1"/>
    <col min="8972" max="8974" width="20" style="1" customWidth="1"/>
    <col min="8975" max="8975" width="21" style="1" customWidth="1"/>
    <col min="8976" max="8976" width="20.5703125" style="1" customWidth="1"/>
    <col min="8977" max="8977" width="22" style="1" customWidth="1"/>
    <col min="8978" max="8978" width="21.28515625" style="1" bestFit="1" customWidth="1"/>
    <col min="8979" max="8980" width="11.140625" style="1" customWidth="1"/>
    <col min="8981" max="8981" width="15.42578125" style="1" bestFit="1" customWidth="1"/>
    <col min="8982" max="9223" width="9.140625" style="1"/>
    <col min="9224" max="9225" width="4.85546875" style="1" customWidth="1"/>
    <col min="9226" max="9226" width="85.28515625" style="1" customWidth="1"/>
    <col min="9227" max="9227" width="13.42578125" style="1" customWidth="1"/>
    <col min="9228" max="9230" width="20" style="1" customWidth="1"/>
    <col min="9231" max="9231" width="21" style="1" customWidth="1"/>
    <col min="9232" max="9232" width="20.5703125" style="1" customWidth="1"/>
    <col min="9233" max="9233" width="22" style="1" customWidth="1"/>
    <col min="9234" max="9234" width="21.28515625" style="1" bestFit="1" customWidth="1"/>
    <col min="9235" max="9236" width="11.140625" style="1" customWidth="1"/>
    <col min="9237" max="9237" width="15.42578125" style="1" bestFit="1" customWidth="1"/>
    <col min="9238" max="9479" width="9.140625" style="1"/>
    <col min="9480" max="9481" width="4.85546875" style="1" customWidth="1"/>
    <col min="9482" max="9482" width="85.28515625" style="1" customWidth="1"/>
    <col min="9483" max="9483" width="13.42578125" style="1" customWidth="1"/>
    <col min="9484" max="9486" width="20" style="1" customWidth="1"/>
    <col min="9487" max="9487" width="21" style="1" customWidth="1"/>
    <col min="9488" max="9488" width="20.5703125" style="1" customWidth="1"/>
    <col min="9489" max="9489" width="22" style="1" customWidth="1"/>
    <col min="9490" max="9490" width="21.28515625" style="1" bestFit="1" customWidth="1"/>
    <col min="9491" max="9492" width="11.140625" style="1" customWidth="1"/>
    <col min="9493" max="9493" width="15.42578125" style="1" bestFit="1" customWidth="1"/>
    <col min="9494" max="9735" width="9.140625" style="1"/>
    <col min="9736" max="9737" width="4.85546875" style="1" customWidth="1"/>
    <col min="9738" max="9738" width="85.28515625" style="1" customWidth="1"/>
    <col min="9739" max="9739" width="13.42578125" style="1" customWidth="1"/>
    <col min="9740" max="9742" width="20" style="1" customWidth="1"/>
    <col min="9743" max="9743" width="21" style="1" customWidth="1"/>
    <col min="9744" max="9744" width="20.5703125" style="1" customWidth="1"/>
    <col min="9745" max="9745" width="22" style="1" customWidth="1"/>
    <col min="9746" max="9746" width="21.28515625" style="1" bestFit="1" customWidth="1"/>
    <col min="9747" max="9748" width="11.140625" style="1" customWidth="1"/>
    <col min="9749" max="9749" width="15.42578125" style="1" bestFit="1" customWidth="1"/>
    <col min="9750" max="9991" width="9.140625" style="1"/>
    <col min="9992" max="9993" width="4.85546875" style="1" customWidth="1"/>
    <col min="9994" max="9994" width="85.28515625" style="1" customWidth="1"/>
    <col min="9995" max="9995" width="13.42578125" style="1" customWidth="1"/>
    <col min="9996" max="9998" width="20" style="1" customWidth="1"/>
    <col min="9999" max="9999" width="21" style="1" customWidth="1"/>
    <col min="10000" max="10000" width="20.5703125" style="1" customWidth="1"/>
    <col min="10001" max="10001" width="22" style="1" customWidth="1"/>
    <col min="10002" max="10002" width="21.28515625" style="1" bestFit="1" customWidth="1"/>
    <col min="10003" max="10004" width="11.140625" style="1" customWidth="1"/>
    <col min="10005" max="10005" width="15.42578125" style="1" bestFit="1" customWidth="1"/>
    <col min="10006" max="10247" width="9.140625" style="1"/>
    <col min="10248" max="10249" width="4.85546875" style="1" customWidth="1"/>
    <col min="10250" max="10250" width="85.28515625" style="1" customWidth="1"/>
    <col min="10251" max="10251" width="13.42578125" style="1" customWidth="1"/>
    <col min="10252" max="10254" width="20" style="1" customWidth="1"/>
    <col min="10255" max="10255" width="21" style="1" customWidth="1"/>
    <col min="10256" max="10256" width="20.5703125" style="1" customWidth="1"/>
    <col min="10257" max="10257" width="22" style="1" customWidth="1"/>
    <col min="10258" max="10258" width="21.28515625" style="1" bestFit="1" customWidth="1"/>
    <col min="10259" max="10260" width="11.140625" style="1" customWidth="1"/>
    <col min="10261" max="10261" width="15.42578125" style="1" bestFit="1" customWidth="1"/>
    <col min="10262" max="10503" width="9.140625" style="1"/>
    <col min="10504" max="10505" width="4.85546875" style="1" customWidth="1"/>
    <col min="10506" max="10506" width="85.28515625" style="1" customWidth="1"/>
    <col min="10507" max="10507" width="13.42578125" style="1" customWidth="1"/>
    <col min="10508" max="10510" width="20" style="1" customWidth="1"/>
    <col min="10511" max="10511" width="21" style="1" customWidth="1"/>
    <col min="10512" max="10512" width="20.5703125" style="1" customWidth="1"/>
    <col min="10513" max="10513" width="22" style="1" customWidth="1"/>
    <col min="10514" max="10514" width="21.28515625" style="1" bestFit="1" customWidth="1"/>
    <col min="10515" max="10516" width="11.140625" style="1" customWidth="1"/>
    <col min="10517" max="10517" width="15.42578125" style="1" bestFit="1" customWidth="1"/>
    <col min="10518" max="10759" width="9.140625" style="1"/>
    <col min="10760" max="10761" width="4.85546875" style="1" customWidth="1"/>
    <col min="10762" max="10762" width="85.28515625" style="1" customWidth="1"/>
    <col min="10763" max="10763" width="13.42578125" style="1" customWidth="1"/>
    <col min="10764" max="10766" width="20" style="1" customWidth="1"/>
    <col min="10767" max="10767" width="21" style="1" customWidth="1"/>
    <col min="10768" max="10768" width="20.5703125" style="1" customWidth="1"/>
    <col min="10769" max="10769" width="22" style="1" customWidth="1"/>
    <col min="10770" max="10770" width="21.28515625" style="1" bestFit="1" customWidth="1"/>
    <col min="10771" max="10772" width="11.140625" style="1" customWidth="1"/>
    <col min="10773" max="10773" width="15.42578125" style="1" bestFit="1" customWidth="1"/>
    <col min="10774" max="11015" width="9.140625" style="1"/>
    <col min="11016" max="11017" width="4.85546875" style="1" customWidth="1"/>
    <col min="11018" max="11018" width="85.28515625" style="1" customWidth="1"/>
    <col min="11019" max="11019" width="13.42578125" style="1" customWidth="1"/>
    <col min="11020" max="11022" width="20" style="1" customWidth="1"/>
    <col min="11023" max="11023" width="21" style="1" customWidth="1"/>
    <col min="11024" max="11024" width="20.5703125" style="1" customWidth="1"/>
    <col min="11025" max="11025" width="22" style="1" customWidth="1"/>
    <col min="11026" max="11026" width="21.28515625" style="1" bestFit="1" customWidth="1"/>
    <col min="11027" max="11028" width="11.140625" style="1" customWidth="1"/>
    <col min="11029" max="11029" width="15.42578125" style="1" bestFit="1" customWidth="1"/>
    <col min="11030" max="11271" width="9.140625" style="1"/>
    <col min="11272" max="11273" width="4.85546875" style="1" customWidth="1"/>
    <col min="11274" max="11274" width="85.28515625" style="1" customWidth="1"/>
    <col min="11275" max="11275" width="13.42578125" style="1" customWidth="1"/>
    <col min="11276" max="11278" width="20" style="1" customWidth="1"/>
    <col min="11279" max="11279" width="21" style="1" customWidth="1"/>
    <col min="11280" max="11280" width="20.5703125" style="1" customWidth="1"/>
    <col min="11281" max="11281" width="22" style="1" customWidth="1"/>
    <col min="11282" max="11282" width="21.28515625" style="1" bestFit="1" customWidth="1"/>
    <col min="11283" max="11284" width="11.140625" style="1" customWidth="1"/>
    <col min="11285" max="11285" width="15.42578125" style="1" bestFit="1" customWidth="1"/>
    <col min="11286" max="11527" width="9.140625" style="1"/>
    <col min="11528" max="11529" width="4.85546875" style="1" customWidth="1"/>
    <col min="11530" max="11530" width="85.28515625" style="1" customWidth="1"/>
    <col min="11531" max="11531" width="13.42578125" style="1" customWidth="1"/>
    <col min="11532" max="11534" width="20" style="1" customWidth="1"/>
    <col min="11535" max="11535" width="21" style="1" customWidth="1"/>
    <col min="11536" max="11536" width="20.5703125" style="1" customWidth="1"/>
    <col min="11537" max="11537" width="22" style="1" customWidth="1"/>
    <col min="11538" max="11538" width="21.28515625" style="1" bestFit="1" customWidth="1"/>
    <col min="11539" max="11540" width="11.140625" style="1" customWidth="1"/>
    <col min="11541" max="11541" width="15.42578125" style="1" bestFit="1" customWidth="1"/>
    <col min="11542" max="11783" width="9.140625" style="1"/>
    <col min="11784" max="11785" width="4.85546875" style="1" customWidth="1"/>
    <col min="11786" max="11786" width="85.28515625" style="1" customWidth="1"/>
    <col min="11787" max="11787" width="13.42578125" style="1" customWidth="1"/>
    <col min="11788" max="11790" width="20" style="1" customWidth="1"/>
    <col min="11791" max="11791" width="21" style="1" customWidth="1"/>
    <col min="11792" max="11792" width="20.5703125" style="1" customWidth="1"/>
    <col min="11793" max="11793" width="22" style="1" customWidth="1"/>
    <col min="11794" max="11794" width="21.28515625" style="1" bestFit="1" customWidth="1"/>
    <col min="11795" max="11796" width="11.140625" style="1" customWidth="1"/>
    <col min="11797" max="11797" width="15.42578125" style="1" bestFit="1" customWidth="1"/>
    <col min="11798" max="12039" width="9.140625" style="1"/>
    <col min="12040" max="12041" width="4.85546875" style="1" customWidth="1"/>
    <col min="12042" max="12042" width="85.28515625" style="1" customWidth="1"/>
    <col min="12043" max="12043" width="13.42578125" style="1" customWidth="1"/>
    <col min="12044" max="12046" width="20" style="1" customWidth="1"/>
    <col min="12047" max="12047" width="21" style="1" customWidth="1"/>
    <col min="12048" max="12048" width="20.5703125" style="1" customWidth="1"/>
    <col min="12049" max="12049" width="22" style="1" customWidth="1"/>
    <col min="12050" max="12050" width="21.28515625" style="1" bestFit="1" customWidth="1"/>
    <col min="12051" max="12052" width="11.140625" style="1" customWidth="1"/>
    <col min="12053" max="12053" width="15.42578125" style="1" bestFit="1" customWidth="1"/>
    <col min="12054" max="12295" width="9.140625" style="1"/>
    <col min="12296" max="12297" width="4.85546875" style="1" customWidth="1"/>
    <col min="12298" max="12298" width="85.28515625" style="1" customWidth="1"/>
    <col min="12299" max="12299" width="13.42578125" style="1" customWidth="1"/>
    <col min="12300" max="12302" width="20" style="1" customWidth="1"/>
    <col min="12303" max="12303" width="21" style="1" customWidth="1"/>
    <col min="12304" max="12304" width="20.5703125" style="1" customWidth="1"/>
    <col min="12305" max="12305" width="22" style="1" customWidth="1"/>
    <col min="12306" max="12306" width="21.28515625" style="1" bestFit="1" customWidth="1"/>
    <col min="12307" max="12308" width="11.140625" style="1" customWidth="1"/>
    <col min="12309" max="12309" width="15.42578125" style="1" bestFit="1" customWidth="1"/>
    <col min="12310" max="12551" width="9.140625" style="1"/>
    <col min="12552" max="12553" width="4.85546875" style="1" customWidth="1"/>
    <col min="12554" max="12554" width="85.28515625" style="1" customWidth="1"/>
    <col min="12555" max="12555" width="13.42578125" style="1" customWidth="1"/>
    <col min="12556" max="12558" width="20" style="1" customWidth="1"/>
    <col min="12559" max="12559" width="21" style="1" customWidth="1"/>
    <col min="12560" max="12560" width="20.5703125" style="1" customWidth="1"/>
    <col min="12561" max="12561" width="22" style="1" customWidth="1"/>
    <col min="12562" max="12562" width="21.28515625" style="1" bestFit="1" customWidth="1"/>
    <col min="12563" max="12564" width="11.140625" style="1" customWidth="1"/>
    <col min="12565" max="12565" width="15.42578125" style="1" bestFit="1" customWidth="1"/>
    <col min="12566" max="12807" width="9.140625" style="1"/>
    <col min="12808" max="12809" width="4.85546875" style="1" customWidth="1"/>
    <col min="12810" max="12810" width="85.28515625" style="1" customWidth="1"/>
    <col min="12811" max="12811" width="13.42578125" style="1" customWidth="1"/>
    <col min="12812" max="12814" width="20" style="1" customWidth="1"/>
    <col min="12815" max="12815" width="21" style="1" customWidth="1"/>
    <col min="12816" max="12816" width="20.5703125" style="1" customWidth="1"/>
    <col min="12817" max="12817" width="22" style="1" customWidth="1"/>
    <col min="12818" max="12818" width="21.28515625" style="1" bestFit="1" customWidth="1"/>
    <col min="12819" max="12820" width="11.140625" style="1" customWidth="1"/>
    <col min="12821" max="12821" width="15.42578125" style="1" bestFit="1" customWidth="1"/>
    <col min="12822" max="13063" width="9.140625" style="1"/>
    <col min="13064" max="13065" width="4.85546875" style="1" customWidth="1"/>
    <col min="13066" max="13066" width="85.28515625" style="1" customWidth="1"/>
    <col min="13067" max="13067" width="13.42578125" style="1" customWidth="1"/>
    <col min="13068" max="13070" width="20" style="1" customWidth="1"/>
    <col min="13071" max="13071" width="21" style="1" customWidth="1"/>
    <col min="13072" max="13072" width="20.5703125" style="1" customWidth="1"/>
    <col min="13073" max="13073" width="22" style="1" customWidth="1"/>
    <col min="13074" max="13074" width="21.28515625" style="1" bestFit="1" customWidth="1"/>
    <col min="13075" max="13076" width="11.140625" style="1" customWidth="1"/>
    <col min="13077" max="13077" width="15.42578125" style="1" bestFit="1" customWidth="1"/>
    <col min="13078" max="13319" width="9.140625" style="1"/>
    <col min="13320" max="13321" width="4.85546875" style="1" customWidth="1"/>
    <col min="13322" max="13322" width="85.28515625" style="1" customWidth="1"/>
    <col min="13323" max="13323" width="13.42578125" style="1" customWidth="1"/>
    <col min="13324" max="13326" width="20" style="1" customWidth="1"/>
    <col min="13327" max="13327" width="21" style="1" customWidth="1"/>
    <col min="13328" max="13328" width="20.5703125" style="1" customWidth="1"/>
    <col min="13329" max="13329" width="22" style="1" customWidth="1"/>
    <col min="13330" max="13330" width="21.28515625" style="1" bestFit="1" customWidth="1"/>
    <col min="13331" max="13332" width="11.140625" style="1" customWidth="1"/>
    <col min="13333" max="13333" width="15.42578125" style="1" bestFit="1" customWidth="1"/>
    <col min="13334" max="13575" width="9.140625" style="1"/>
    <col min="13576" max="13577" width="4.85546875" style="1" customWidth="1"/>
    <col min="13578" max="13578" width="85.28515625" style="1" customWidth="1"/>
    <col min="13579" max="13579" width="13.42578125" style="1" customWidth="1"/>
    <col min="13580" max="13582" width="20" style="1" customWidth="1"/>
    <col min="13583" max="13583" width="21" style="1" customWidth="1"/>
    <col min="13584" max="13584" width="20.5703125" style="1" customWidth="1"/>
    <col min="13585" max="13585" width="22" style="1" customWidth="1"/>
    <col min="13586" max="13586" width="21.28515625" style="1" bestFit="1" customWidth="1"/>
    <col min="13587" max="13588" width="11.140625" style="1" customWidth="1"/>
    <col min="13589" max="13589" width="15.42578125" style="1" bestFit="1" customWidth="1"/>
    <col min="13590" max="13831" width="9.140625" style="1"/>
    <col min="13832" max="13833" width="4.85546875" style="1" customWidth="1"/>
    <col min="13834" max="13834" width="85.28515625" style="1" customWidth="1"/>
    <col min="13835" max="13835" width="13.42578125" style="1" customWidth="1"/>
    <col min="13836" max="13838" width="20" style="1" customWidth="1"/>
    <col min="13839" max="13839" width="21" style="1" customWidth="1"/>
    <col min="13840" max="13840" width="20.5703125" style="1" customWidth="1"/>
    <col min="13841" max="13841" width="22" style="1" customWidth="1"/>
    <col min="13842" max="13842" width="21.28515625" style="1" bestFit="1" customWidth="1"/>
    <col min="13843" max="13844" width="11.140625" style="1" customWidth="1"/>
    <col min="13845" max="13845" width="15.42578125" style="1" bestFit="1" customWidth="1"/>
    <col min="13846" max="14087" width="9.140625" style="1"/>
    <col min="14088" max="14089" width="4.85546875" style="1" customWidth="1"/>
    <col min="14090" max="14090" width="85.28515625" style="1" customWidth="1"/>
    <col min="14091" max="14091" width="13.42578125" style="1" customWidth="1"/>
    <col min="14092" max="14094" width="20" style="1" customWidth="1"/>
    <col min="14095" max="14095" width="21" style="1" customWidth="1"/>
    <col min="14096" max="14096" width="20.5703125" style="1" customWidth="1"/>
    <col min="14097" max="14097" width="22" style="1" customWidth="1"/>
    <col min="14098" max="14098" width="21.28515625" style="1" bestFit="1" customWidth="1"/>
    <col min="14099" max="14100" width="11.140625" style="1" customWidth="1"/>
    <col min="14101" max="14101" width="15.42578125" style="1" bestFit="1" customWidth="1"/>
    <col min="14102" max="14343" width="9.140625" style="1"/>
    <col min="14344" max="14345" width="4.85546875" style="1" customWidth="1"/>
    <col min="14346" max="14346" width="85.28515625" style="1" customWidth="1"/>
    <col min="14347" max="14347" width="13.42578125" style="1" customWidth="1"/>
    <col min="14348" max="14350" width="20" style="1" customWidth="1"/>
    <col min="14351" max="14351" width="21" style="1" customWidth="1"/>
    <col min="14352" max="14352" width="20.5703125" style="1" customWidth="1"/>
    <col min="14353" max="14353" width="22" style="1" customWidth="1"/>
    <col min="14354" max="14354" width="21.28515625" style="1" bestFit="1" customWidth="1"/>
    <col min="14355" max="14356" width="11.140625" style="1" customWidth="1"/>
    <col min="14357" max="14357" width="15.42578125" style="1" bestFit="1" customWidth="1"/>
    <col min="14358" max="14599" width="9.140625" style="1"/>
    <col min="14600" max="14601" width="4.85546875" style="1" customWidth="1"/>
    <col min="14602" max="14602" width="85.28515625" style="1" customWidth="1"/>
    <col min="14603" max="14603" width="13.42578125" style="1" customWidth="1"/>
    <col min="14604" max="14606" width="20" style="1" customWidth="1"/>
    <col min="14607" max="14607" width="21" style="1" customWidth="1"/>
    <col min="14608" max="14608" width="20.5703125" style="1" customWidth="1"/>
    <col min="14609" max="14609" width="22" style="1" customWidth="1"/>
    <col min="14610" max="14610" width="21.28515625" style="1" bestFit="1" customWidth="1"/>
    <col min="14611" max="14612" width="11.140625" style="1" customWidth="1"/>
    <col min="14613" max="14613" width="15.42578125" style="1" bestFit="1" customWidth="1"/>
    <col min="14614" max="14855" width="9.140625" style="1"/>
    <col min="14856" max="14857" width="4.85546875" style="1" customWidth="1"/>
    <col min="14858" max="14858" width="85.28515625" style="1" customWidth="1"/>
    <col min="14859" max="14859" width="13.42578125" style="1" customWidth="1"/>
    <col min="14860" max="14862" width="20" style="1" customWidth="1"/>
    <col min="14863" max="14863" width="21" style="1" customWidth="1"/>
    <col min="14864" max="14864" width="20.5703125" style="1" customWidth="1"/>
    <col min="14865" max="14865" width="22" style="1" customWidth="1"/>
    <col min="14866" max="14866" width="21.28515625" style="1" bestFit="1" customWidth="1"/>
    <col min="14867" max="14868" width="11.140625" style="1" customWidth="1"/>
    <col min="14869" max="14869" width="15.42578125" style="1" bestFit="1" customWidth="1"/>
    <col min="14870" max="15111" width="9.140625" style="1"/>
    <col min="15112" max="15113" width="4.85546875" style="1" customWidth="1"/>
    <col min="15114" max="15114" width="85.28515625" style="1" customWidth="1"/>
    <col min="15115" max="15115" width="13.42578125" style="1" customWidth="1"/>
    <col min="15116" max="15118" width="20" style="1" customWidth="1"/>
    <col min="15119" max="15119" width="21" style="1" customWidth="1"/>
    <col min="15120" max="15120" width="20.5703125" style="1" customWidth="1"/>
    <col min="15121" max="15121" width="22" style="1" customWidth="1"/>
    <col min="15122" max="15122" width="21.28515625" style="1" bestFit="1" customWidth="1"/>
    <col min="15123" max="15124" width="11.140625" style="1" customWidth="1"/>
    <col min="15125" max="15125" width="15.42578125" style="1" bestFit="1" customWidth="1"/>
    <col min="15126" max="15367" width="9.140625" style="1"/>
    <col min="15368" max="15369" width="4.85546875" style="1" customWidth="1"/>
    <col min="15370" max="15370" width="85.28515625" style="1" customWidth="1"/>
    <col min="15371" max="15371" width="13.42578125" style="1" customWidth="1"/>
    <col min="15372" max="15374" width="20" style="1" customWidth="1"/>
    <col min="15375" max="15375" width="21" style="1" customWidth="1"/>
    <col min="15376" max="15376" width="20.5703125" style="1" customWidth="1"/>
    <col min="15377" max="15377" width="22" style="1" customWidth="1"/>
    <col min="15378" max="15378" width="21.28515625" style="1" bestFit="1" customWidth="1"/>
    <col min="15379" max="15380" width="11.140625" style="1" customWidth="1"/>
    <col min="15381" max="15381" width="15.42578125" style="1" bestFit="1" customWidth="1"/>
    <col min="15382" max="15623" width="9.140625" style="1"/>
    <col min="15624" max="15625" width="4.85546875" style="1" customWidth="1"/>
    <col min="15626" max="15626" width="85.28515625" style="1" customWidth="1"/>
    <col min="15627" max="15627" width="13.42578125" style="1" customWidth="1"/>
    <col min="15628" max="15630" width="20" style="1" customWidth="1"/>
    <col min="15631" max="15631" width="21" style="1" customWidth="1"/>
    <col min="15632" max="15632" width="20.5703125" style="1" customWidth="1"/>
    <col min="15633" max="15633" width="22" style="1" customWidth="1"/>
    <col min="15634" max="15634" width="21.28515625" style="1" bestFit="1" customWidth="1"/>
    <col min="15635" max="15636" width="11.140625" style="1" customWidth="1"/>
    <col min="15637" max="15637" width="15.42578125" style="1" bestFit="1" customWidth="1"/>
    <col min="15638" max="15879" width="9.140625" style="1"/>
    <col min="15880" max="15881" width="4.85546875" style="1" customWidth="1"/>
    <col min="15882" max="15882" width="85.28515625" style="1" customWidth="1"/>
    <col min="15883" max="15883" width="13.42578125" style="1" customWidth="1"/>
    <col min="15884" max="15886" width="20" style="1" customWidth="1"/>
    <col min="15887" max="15887" width="21" style="1" customWidth="1"/>
    <col min="15888" max="15888" width="20.5703125" style="1" customWidth="1"/>
    <col min="15889" max="15889" width="22" style="1" customWidth="1"/>
    <col min="15890" max="15890" width="21.28515625" style="1" bestFit="1" customWidth="1"/>
    <col min="15891" max="15892" width="11.140625" style="1" customWidth="1"/>
    <col min="15893" max="15893" width="15.42578125" style="1" bestFit="1" customWidth="1"/>
    <col min="15894" max="16135" width="9.140625" style="1"/>
    <col min="16136" max="16137" width="4.85546875" style="1" customWidth="1"/>
    <col min="16138" max="16138" width="85.28515625" style="1" customWidth="1"/>
    <col min="16139" max="16139" width="13.42578125" style="1" customWidth="1"/>
    <col min="16140" max="16142" width="20" style="1" customWidth="1"/>
    <col min="16143" max="16143" width="21" style="1" customWidth="1"/>
    <col min="16144" max="16144" width="20.5703125" style="1" customWidth="1"/>
    <col min="16145" max="16145" width="22" style="1" customWidth="1"/>
    <col min="16146" max="16146" width="21.28515625" style="1" bestFit="1" customWidth="1"/>
    <col min="16147" max="16148" width="11.140625" style="1" customWidth="1"/>
    <col min="16149" max="16149" width="15.42578125" style="1" bestFit="1" customWidth="1"/>
    <col min="16150" max="16384" width="9.140625" style="1"/>
  </cols>
  <sheetData>
    <row r="1" spans="1:21" hidden="1"/>
    <row r="2" spans="1:21" hidden="1"/>
    <row r="3" spans="1:21" hidden="1"/>
    <row r="4" spans="1:21" s="4" customFormat="1" ht="25.5" customHeight="1">
      <c r="E4" s="6"/>
      <c r="F4" s="6"/>
      <c r="G4" s="6"/>
      <c r="H4" s="6"/>
      <c r="I4" s="6"/>
      <c r="J4" s="5"/>
      <c r="K4" s="7"/>
      <c r="L4" s="7"/>
      <c r="M4" s="7"/>
      <c r="N4" s="7"/>
      <c r="O4" s="7"/>
      <c r="P4" s="111"/>
      <c r="Q4" s="111"/>
    </row>
    <row r="5" spans="1:21" s="4" customFormat="1" ht="35.25" customHeight="1">
      <c r="A5" s="4" t="s">
        <v>3</v>
      </c>
      <c r="C5" s="151" t="s">
        <v>76</v>
      </c>
      <c r="D5" s="151"/>
      <c r="E5" s="151"/>
      <c r="F5" s="151"/>
      <c r="G5" s="151"/>
      <c r="H5" s="151"/>
      <c r="I5" s="151"/>
      <c r="J5" s="151"/>
      <c r="K5" s="151"/>
      <c r="L5" s="115"/>
      <c r="M5" s="115"/>
      <c r="N5" s="115"/>
      <c r="O5" s="115"/>
      <c r="P5" s="8"/>
      <c r="Q5" s="8"/>
      <c r="S5" s="9"/>
    </row>
    <row r="6" spans="1:21" s="4" customFormat="1" ht="23.25" customHeight="1">
      <c r="A6" s="4" t="s">
        <v>3</v>
      </c>
      <c r="C6" s="153"/>
      <c r="D6" s="153"/>
      <c r="E6" s="153"/>
      <c r="F6" s="153"/>
      <c r="G6" s="153"/>
      <c r="H6" s="153"/>
      <c r="I6" s="153"/>
      <c r="J6" s="153"/>
      <c r="K6" s="153"/>
      <c r="L6" s="116"/>
      <c r="M6" s="116"/>
      <c r="N6" s="116"/>
      <c r="O6" s="116"/>
      <c r="P6" s="116"/>
      <c r="Q6" s="116"/>
      <c r="S6" s="9"/>
    </row>
    <row r="7" spans="1:21" s="4" customFormat="1" ht="21.75" customHeight="1">
      <c r="A7" s="4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15"/>
      <c r="M7" s="115"/>
      <c r="N7" s="115"/>
      <c r="O7" s="115"/>
      <c r="R7" s="73"/>
      <c r="S7" s="11"/>
    </row>
    <row r="8" spans="1:21" s="4" customFormat="1" ht="93.75" customHeight="1">
      <c r="A8" s="4" t="s">
        <v>3</v>
      </c>
      <c r="B8" s="12"/>
      <c r="C8" s="13" t="s">
        <v>2</v>
      </c>
      <c r="D8" s="14" t="s">
        <v>0</v>
      </c>
      <c r="E8" s="15" t="s">
        <v>75</v>
      </c>
      <c r="F8" s="15" t="s">
        <v>74</v>
      </c>
      <c r="G8" s="15" t="s">
        <v>73</v>
      </c>
      <c r="H8" s="15" t="s">
        <v>72</v>
      </c>
      <c r="I8" s="15" t="s">
        <v>71</v>
      </c>
      <c r="J8" s="15" t="s">
        <v>70</v>
      </c>
      <c r="K8" s="129" t="s">
        <v>77</v>
      </c>
      <c r="L8" s="130"/>
      <c r="M8" s="145">
        <v>2012</v>
      </c>
      <c r="N8" s="145">
        <v>2013</v>
      </c>
      <c r="O8" s="145">
        <v>2014</v>
      </c>
      <c r="P8" s="145">
        <v>2015</v>
      </c>
      <c r="Q8" s="145">
        <v>2016</v>
      </c>
      <c r="R8" s="145">
        <v>2017</v>
      </c>
      <c r="S8" s="16"/>
      <c r="T8" s="9"/>
    </row>
    <row r="9" spans="1:21" s="4" customFormat="1" ht="24.75" customHeight="1">
      <c r="A9" s="4" t="str">
        <f>IF((E9+F9+G9+H9+I9+J9+K9)&gt;0,"a","b")</f>
        <v>a</v>
      </c>
      <c r="B9" s="17"/>
      <c r="C9" s="18" t="s">
        <v>4</v>
      </c>
      <c r="D9" s="75"/>
      <c r="E9" s="20">
        <f t="shared" ref="E9:K9" si="0">E10+E11+E12+E13</f>
        <v>165104765.38999999</v>
      </c>
      <c r="F9" s="20">
        <f t="shared" si="0"/>
        <v>88161225.779999986</v>
      </c>
      <c r="G9" s="20">
        <f t="shared" si="0"/>
        <v>117604958.97000001</v>
      </c>
      <c r="H9" s="20">
        <f t="shared" si="0"/>
        <v>116648477.27</v>
      </c>
      <c r="I9" s="20">
        <f t="shared" si="0"/>
        <v>124941650.48</v>
      </c>
      <c r="J9" s="19">
        <f t="shared" si="0"/>
        <v>167771874</v>
      </c>
      <c r="K9" s="20">
        <f t="shared" si="0"/>
        <v>107502729.88</v>
      </c>
      <c r="L9" s="131"/>
      <c r="M9" s="21">
        <v>165104765.38999999</v>
      </c>
      <c r="N9" s="21">
        <v>88161225.779999986</v>
      </c>
      <c r="O9" s="21">
        <v>117604958.97000001</v>
      </c>
      <c r="P9" s="21">
        <v>116648477.27</v>
      </c>
      <c r="Q9" s="21">
        <v>124941650.48</v>
      </c>
      <c r="R9" s="21">
        <v>167771874</v>
      </c>
      <c r="S9" s="21">
        <f>107511178.44-8448.56</f>
        <v>107502729.88</v>
      </c>
      <c r="T9" s="16"/>
      <c r="U9" s="16"/>
    </row>
    <row r="10" spans="1:21" s="4" customFormat="1" ht="21.75">
      <c r="A10" s="4" t="str">
        <f t="shared" ref="A10:A13" si="1">IF((E10+F10+G10+H10+I10+J10+K10)&gt;0,"a","b")</f>
        <v>a</v>
      </c>
      <c r="B10" s="17"/>
      <c r="C10" s="22" t="s">
        <v>5</v>
      </c>
      <c r="D10" s="76">
        <v>1</v>
      </c>
      <c r="E10" s="24">
        <f t="shared" ref="E10:K10" si="2">E15</f>
        <v>151423832.44999999</v>
      </c>
      <c r="F10" s="24">
        <f t="shared" si="2"/>
        <v>87607803.289999992</v>
      </c>
      <c r="G10" s="24">
        <f t="shared" si="2"/>
        <v>117242378.77000001</v>
      </c>
      <c r="H10" s="24">
        <f t="shared" si="2"/>
        <v>115022236.89</v>
      </c>
      <c r="I10" s="24">
        <f t="shared" si="2"/>
        <v>119876953.15000001</v>
      </c>
      <c r="J10" s="23">
        <f t="shared" si="2"/>
        <v>154041874</v>
      </c>
      <c r="K10" s="24">
        <f t="shared" si="2"/>
        <v>98535918.840000004</v>
      </c>
      <c r="L10" s="132"/>
      <c r="M10" s="25">
        <f t="shared" ref="M10:S10" si="3">M9-E9</f>
        <v>0</v>
      </c>
      <c r="N10" s="25">
        <f t="shared" si="3"/>
        <v>0</v>
      </c>
      <c r="O10" s="25">
        <f t="shared" si="3"/>
        <v>0</v>
      </c>
      <c r="P10" s="25">
        <f t="shared" si="3"/>
        <v>0</v>
      </c>
      <c r="Q10" s="25">
        <f t="shared" si="3"/>
        <v>0</v>
      </c>
      <c r="R10" s="25">
        <f t="shared" si="3"/>
        <v>0</v>
      </c>
      <c r="S10" s="25">
        <f t="shared" si="3"/>
        <v>0</v>
      </c>
      <c r="U10" s="16"/>
    </row>
    <row r="11" spans="1:21" s="4" customFormat="1" ht="21.75">
      <c r="A11" s="4" t="str">
        <f t="shared" si="1"/>
        <v>a</v>
      </c>
      <c r="B11" s="17"/>
      <c r="C11" s="22" t="s">
        <v>6</v>
      </c>
      <c r="D11" s="76">
        <v>31</v>
      </c>
      <c r="E11" s="24">
        <f t="shared" ref="E11:K11" si="4">E71</f>
        <v>13680932.939999999</v>
      </c>
      <c r="F11" s="24">
        <f t="shared" si="4"/>
        <v>553422.49</v>
      </c>
      <c r="G11" s="24">
        <f t="shared" si="4"/>
        <v>362580.2</v>
      </c>
      <c r="H11" s="24">
        <f t="shared" si="4"/>
        <v>1626240.38</v>
      </c>
      <c r="I11" s="24">
        <f t="shared" si="4"/>
        <v>5064697.33</v>
      </c>
      <c r="J11" s="23">
        <f t="shared" si="4"/>
        <v>13730000</v>
      </c>
      <c r="K11" s="24">
        <f t="shared" si="4"/>
        <v>8966811.0399999991</v>
      </c>
      <c r="L11" s="132"/>
      <c r="M11" s="132"/>
      <c r="N11" s="132"/>
      <c r="O11" s="132"/>
      <c r="P11" s="117"/>
      <c r="Q11" s="117"/>
      <c r="S11" s="25"/>
    </row>
    <row r="12" spans="1:21" s="4" customFormat="1" ht="21.75" hidden="1">
      <c r="A12" s="4" t="str">
        <f t="shared" si="1"/>
        <v>b</v>
      </c>
      <c r="B12" s="17"/>
      <c r="C12" s="22" t="s">
        <v>7</v>
      </c>
      <c r="D12" s="76">
        <v>32</v>
      </c>
      <c r="E12" s="24">
        <f t="shared" ref="E12:K12" si="5">E77</f>
        <v>0</v>
      </c>
      <c r="F12" s="24">
        <f t="shared" si="5"/>
        <v>0</v>
      </c>
      <c r="G12" s="24">
        <f t="shared" si="5"/>
        <v>0</v>
      </c>
      <c r="H12" s="24">
        <f t="shared" si="5"/>
        <v>0</v>
      </c>
      <c r="I12" s="24">
        <f t="shared" si="5"/>
        <v>0</v>
      </c>
      <c r="J12" s="23">
        <f t="shared" si="5"/>
        <v>0</v>
      </c>
      <c r="K12" s="24">
        <f t="shared" si="5"/>
        <v>0</v>
      </c>
      <c r="L12" s="132"/>
      <c r="M12" s="132"/>
      <c r="N12" s="132"/>
      <c r="O12" s="132"/>
      <c r="P12" s="117"/>
      <c r="Q12" s="117"/>
    </row>
    <row r="13" spans="1:21" s="4" customFormat="1" ht="21.75" hidden="1">
      <c r="A13" s="4" t="str">
        <f t="shared" si="1"/>
        <v>b</v>
      </c>
      <c r="B13" s="17"/>
      <c r="C13" s="22" t="s">
        <v>8</v>
      </c>
      <c r="D13" s="76">
        <v>33</v>
      </c>
      <c r="E13" s="24">
        <f t="shared" ref="E13:K13" si="6">E82</f>
        <v>0</v>
      </c>
      <c r="F13" s="24">
        <f t="shared" si="6"/>
        <v>0</v>
      </c>
      <c r="G13" s="24">
        <f t="shared" si="6"/>
        <v>0</v>
      </c>
      <c r="H13" s="24">
        <f t="shared" si="6"/>
        <v>0</v>
      </c>
      <c r="I13" s="24">
        <f t="shared" si="6"/>
        <v>0</v>
      </c>
      <c r="J13" s="23">
        <f t="shared" si="6"/>
        <v>0</v>
      </c>
      <c r="K13" s="24">
        <f t="shared" si="6"/>
        <v>0</v>
      </c>
      <c r="L13" s="132"/>
      <c r="M13" s="132"/>
      <c r="N13" s="132"/>
      <c r="O13" s="132"/>
      <c r="P13" s="117"/>
      <c r="Q13" s="117"/>
    </row>
    <row r="14" spans="1:21" s="4" customFormat="1" ht="21.75">
      <c r="A14" s="26" t="s">
        <v>3</v>
      </c>
      <c r="B14" s="17"/>
      <c r="C14" s="27"/>
      <c r="D14" s="28"/>
      <c r="E14" s="29"/>
      <c r="F14" s="29"/>
      <c r="G14" s="29"/>
      <c r="H14" s="29"/>
      <c r="I14" s="29"/>
      <c r="J14" s="29"/>
      <c r="K14" s="29"/>
      <c r="L14" s="133"/>
      <c r="M14" s="133"/>
      <c r="N14" s="133"/>
      <c r="O14" s="133"/>
      <c r="P14" s="118"/>
      <c r="Q14" s="118"/>
      <c r="S14" s="25"/>
    </row>
    <row r="15" spans="1:21" s="4" customFormat="1" ht="26.25" customHeight="1">
      <c r="A15" s="4" t="str">
        <f t="shared" ref="A15:A78" si="7">IF((E15+F15+G15+H15+I15+J15+K15)&gt;0,"a","b")</f>
        <v>a</v>
      </c>
      <c r="C15" s="30" t="s">
        <v>5</v>
      </c>
      <c r="D15" s="30"/>
      <c r="E15" s="31">
        <f t="shared" ref="E15:K15" si="8">E16+E26+E43</f>
        <v>151423832.44999999</v>
      </c>
      <c r="F15" s="31">
        <f t="shared" si="8"/>
        <v>87607803.289999992</v>
      </c>
      <c r="G15" s="31">
        <f t="shared" si="8"/>
        <v>117242378.77000001</v>
      </c>
      <c r="H15" s="31">
        <f t="shared" si="8"/>
        <v>115022236.89</v>
      </c>
      <c r="I15" s="31">
        <f t="shared" si="8"/>
        <v>119876953.15000001</v>
      </c>
      <c r="J15" s="23">
        <f t="shared" si="8"/>
        <v>154041874</v>
      </c>
      <c r="K15" s="24">
        <f t="shared" si="8"/>
        <v>98535918.840000004</v>
      </c>
      <c r="L15" s="132"/>
      <c r="M15" s="132"/>
      <c r="N15" s="132"/>
      <c r="O15" s="132"/>
      <c r="P15" s="117"/>
      <c r="Q15" s="117"/>
      <c r="S15" s="16"/>
    </row>
    <row r="16" spans="1:21" s="4" customFormat="1" ht="21" customHeight="1">
      <c r="A16" s="4" t="str">
        <f t="shared" si="7"/>
        <v>a</v>
      </c>
      <c r="B16" s="32"/>
      <c r="C16" s="77" t="s">
        <v>9</v>
      </c>
      <c r="D16" s="78">
        <v>11</v>
      </c>
      <c r="E16" s="33">
        <f t="shared" ref="E16:K16" si="9">E17+E18+E25</f>
        <v>12619011.85</v>
      </c>
      <c r="F16" s="33">
        <f t="shared" si="9"/>
        <v>11628057.920000002</v>
      </c>
      <c r="G16" s="33">
        <f t="shared" si="9"/>
        <v>13937461.18</v>
      </c>
      <c r="H16" s="33">
        <f t="shared" si="9"/>
        <v>18819442.960000001</v>
      </c>
      <c r="I16" s="33">
        <f t="shared" si="9"/>
        <v>35081850.840000004</v>
      </c>
      <c r="J16" s="33">
        <f t="shared" si="9"/>
        <v>31300000</v>
      </c>
      <c r="K16" s="34">
        <f t="shared" si="9"/>
        <v>25696040.549999997</v>
      </c>
      <c r="L16" s="134"/>
      <c r="M16" s="134"/>
      <c r="N16" s="134"/>
      <c r="O16" s="134"/>
      <c r="P16" s="119"/>
      <c r="Q16" s="119"/>
      <c r="S16" s="16"/>
    </row>
    <row r="17" spans="1:24" s="39" customFormat="1" ht="21">
      <c r="A17" s="4" t="str">
        <f t="shared" si="7"/>
        <v>a</v>
      </c>
      <c r="B17" s="35"/>
      <c r="C17" s="79" t="s">
        <v>10</v>
      </c>
      <c r="D17" s="80">
        <v>11111</v>
      </c>
      <c r="E17" s="37"/>
      <c r="F17" s="37"/>
      <c r="G17" s="37"/>
      <c r="H17" s="37"/>
      <c r="I17" s="37">
        <v>10742624.390000001</v>
      </c>
      <c r="J17" s="36">
        <v>7000000</v>
      </c>
      <c r="K17" s="38">
        <f>3829548.15-1578.15</f>
        <v>3827970</v>
      </c>
      <c r="L17" s="135"/>
      <c r="M17" s="135"/>
      <c r="N17" s="135"/>
      <c r="O17" s="135"/>
      <c r="P17" s="120"/>
      <c r="Q17" s="120"/>
      <c r="R17" s="4"/>
      <c r="S17" s="16"/>
      <c r="T17" s="4"/>
      <c r="U17" s="4"/>
      <c r="V17" s="4"/>
      <c r="W17" s="4"/>
      <c r="X17" s="4"/>
    </row>
    <row r="18" spans="1:24" s="39" customFormat="1" ht="21">
      <c r="A18" s="4" t="str">
        <f t="shared" si="7"/>
        <v>a</v>
      </c>
      <c r="B18" s="35"/>
      <c r="C18" s="79" t="s">
        <v>11</v>
      </c>
      <c r="D18" s="80">
        <v>11311</v>
      </c>
      <c r="E18" s="41">
        <f t="shared" ref="E18:K18" si="10">SUM(E19:E24)</f>
        <v>12616292.15</v>
      </c>
      <c r="F18" s="41">
        <f t="shared" si="10"/>
        <v>11625345.200000001</v>
      </c>
      <c r="G18" s="41">
        <f t="shared" si="10"/>
        <v>13936493.810000001</v>
      </c>
      <c r="H18" s="41">
        <f t="shared" si="10"/>
        <v>18820227.580000002</v>
      </c>
      <c r="I18" s="41">
        <f t="shared" si="10"/>
        <v>24339226.449999999</v>
      </c>
      <c r="J18" s="40">
        <f t="shared" si="10"/>
        <v>24300000</v>
      </c>
      <c r="K18" s="42">
        <f t="shared" si="10"/>
        <v>21868070.549999997</v>
      </c>
      <c r="L18" s="136"/>
      <c r="M18" s="136"/>
      <c r="N18" s="136"/>
      <c r="O18" s="136"/>
      <c r="P18" s="121"/>
      <c r="Q18" s="121"/>
      <c r="R18" s="4"/>
      <c r="S18" s="16"/>
      <c r="T18" s="4"/>
      <c r="U18" s="4"/>
      <c r="V18" s="4"/>
      <c r="W18" s="4"/>
      <c r="X18" s="4"/>
    </row>
    <row r="19" spans="1:24" s="39" customFormat="1" ht="22.5" customHeight="1">
      <c r="A19" s="4" t="str">
        <f t="shared" si="7"/>
        <v>a</v>
      </c>
      <c r="C19" s="81" t="s">
        <v>12</v>
      </c>
      <c r="D19" s="76">
        <v>1131101</v>
      </c>
      <c r="E19" s="43">
        <v>10925203.18</v>
      </c>
      <c r="F19" s="43">
        <v>9510745.4000000004</v>
      </c>
      <c r="G19" s="43">
        <v>11348197.190000001</v>
      </c>
      <c r="H19" s="43">
        <v>16244378.690000001</v>
      </c>
      <c r="I19" s="43">
        <v>20274514.890000001</v>
      </c>
      <c r="J19" s="43">
        <v>21930000</v>
      </c>
      <c r="K19" s="50">
        <f>20591676.49-5486.8</f>
        <v>20586189.689999998</v>
      </c>
      <c r="L19" s="137"/>
      <c r="M19" s="137"/>
      <c r="N19" s="137"/>
      <c r="O19" s="137"/>
      <c r="P19" s="122"/>
      <c r="Q19" s="122"/>
      <c r="R19" s="9"/>
      <c r="S19" s="16"/>
      <c r="T19" s="4"/>
      <c r="U19" s="4"/>
      <c r="V19" s="4"/>
      <c r="W19" s="4"/>
      <c r="X19" s="4"/>
    </row>
    <row r="20" spans="1:24" s="39" customFormat="1" ht="18">
      <c r="A20" s="4" t="str">
        <f t="shared" si="7"/>
        <v>a</v>
      </c>
      <c r="C20" s="81" t="s">
        <v>13</v>
      </c>
      <c r="D20" s="76">
        <v>1131102</v>
      </c>
      <c r="E20" s="43">
        <v>6204.5</v>
      </c>
      <c r="F20" s="43">
        <v>2182.91</v>
      </c>
      <c r="G20" s="43">
        <v>18298.080000000002</v>
      </c>
      <c r="H20" s="43">
        <v>18713.689999999999</v>
      </c>
      <c r="I20" s="43">
        <v>1174129.75</v>
      </c>
      <c r="J20" s="43"/>
      <c r="K20" s="50">
        <v>1222214.4099999999</v>
      </c>
      <c r="L20" s="137"/>
      <c r="M20" s="137"/>
      <c r="N20" s="137"/>
      <c r="O20" s="137"/>
      <c r="P20" s="122"/>
      <c r="Q20" s="122"/>
      <c r="R20" s="4"/>
      <c r="S20" s="16"/>
      <c r="U20" s="16"/>
      <c r="W20" s="16"/>
    </row>
    <row r="21" spans="1:24" s="39" customFormat="1" ht="22.5" customHeight="1">
      <c r="A21" s="4" t="str">
        <f t="shared" si="7"/>
        <v>a</v>
      </c>
      <c r="C21" s="81" t="s">
        <v>14</v>
      </c>
      <c r="D21" s="76">
        <v>1131103</v>
      </c>
      <c r="E21" s="43">
        <v>673813.13000000012</v>
      </c>
      <c r="F21" s="43">
        <v>792750.94</v>
      </c>
      <c r="G21" s="43">
        <v>861828.27999999991</v>
      </c>
      <c r="H21" s="43">
        <v>1117759.18</v>
      </c>
      <c r="I21" s="43">
        <v>1199128.97</v>
      </c>
      <c r="J21" s="43">
        <v>1020000</v>
      </c>
      <c r="K21" s="50">
        <v>54150.01</v>
      </c>
      <c r="L21" s="137"/>
      <c r="M21" s="137"/>
      <c r="N21" s="137"/>
      <c r="O21" s="137"/>
      <c r="P21" s="122"/>
      <c r="Q21" s="122"/>
      <c r="R21" s="4"/>
      <c r="S21" s="16"/>
      <c r="T21" s="4"/>
      <c r="U21" s="4"/>
      <c r="V21" s="4"/>
      <c r="W21" s="4"/>
      <c r="X21" s="4"/>
    </row>
    <row r="22" spans="1:24" s="39" customFormat="1" ht="22.5" customHeight="1">
      <c r="A22" s="4" t="str">
        <f t="shared" si="7"/>
        <v>a</v>
      </c>
      <c r="C22" s="81" t="s">
        <v>15</v>
      </c>
      <c r="D22" s="76">
        <v>1131104</v>
      </c>
      <c r="E22" s="43">
        <v>31946.67</v>
      </c>
      <c r="F22" s="43">
        <v>77649.070000000007</v>
      </c>
      <c r="G22" s="43">
        <v>93678.89</v>
      </c>
      <c r="H22" s="43">
        <v>48882.1</v>
      </c>
      <c r="I22" s="43">
        <v>17473.87</v>
      </c>
      <c r="J22" s="43"/>
      <c r="K22" s="50">
        <f>1302.11-0.05</f>
        <v>1302.06</v>
      </c>
      <c r="L22" s="137"/>
      <c r="M22" s="137"/>
      <c r="N22" s="137"/>
      <c r="O22" s="137"/>
      <c r="P22" s="122"/>
      <c r="Q22" s="122"/>
      <c r="R22" s="4"/>
      <c r="S22" s="16"/>
      <c r="T22" s="4"/>
      <c r="U22" s="4"/>
      <c r="V22" s="4"/>
      <c r="W22" s="4"/>
      <c r="X22" s="4"/>
    </row>
    <row r="23" spans="1:24" s="39" customFormat="1" ht="22.5" customHeight="1">
      <c r="A23" s="4" t="str">
        <f t="shared" si="7"/>
        <v>a</v>
      </c>
      <c r="C23" s="81" t="s">
        <v>16</v>
      </c>
      <c r="D23" s="76">
        <v>1131105</v>
      </c>
      <c r="E23" s="43">
        <v>976325.88</v>
      </c>
      <c r="F23" s="43">
        <v>1235203.05</v>
      </c>
      <c r="G23" s="43">
        <v>1604471.93</v>
      </c>
      <c r="H23" s="43">
        <v>1331196.97</v>
      </c>
      <c r="I23" s="43">
        <v>1673978.97</v>
      </c>
      <c r="J23" s="43">
        <v>1350000</v>
      </c>
      <c r="K23" s="50">
        <f>5597.94-1383.56</f>
        <v>4214.3799999999992</v>
      </c>
      <c r="L23" s="137"/>
      <c r="M23" s="137"/>
      <c r="N23" s="137"/>
      <c r="O23" s="137"/>
      <c r="P23" s="122"/>
      <c r="Q23" s="122"/>
      <c r="R23" s="4"/>
      <c r="S23" s="16"/>
      <c r="T23" s="4"/>
      <c r="U23" s="4"/>
      <c r="V23" s="4"/>
      <c r="W23" s="4"/>
      <c r="X23" s="4"/>
    </row>
    <row r="24" spans="1:24" s="39" customFormat="1" ht="18" customHeight="1">
      <c r="A24" s="4" t="str">
        <f t="shared" si="7"/>
        <v>a</v>
      </c>
      <c r="C24" s="81" t="s">
        <v>17</v>
      </c>
      <c r="D24" s="76">
        <v>1136</v>
      </c>
      <c r="E24" s="43">
        <v>2798.79</v>
      </c>
      <c r="F24" s="43">
        <v>6813.83</v>
      </c>
      <c r="G24" s="43">
        <v>10019.44</v>
      </c>
      <c r="H24" s="43">
        <v>59296.95</v>
      </c>
      <c r="I24" s="43"/>
      <c r="J24" s="43"/>
      <c r="K24" s="50"/>
      <c r="L24" s="137"/>
      <c r="M24" s="137"/>
      <c r="N24" s="137"/>
      <c r="O24" s="137"/>
      <c r="P24" s="122"/>
      <c r="Q24" s="122"/>
      <c r="R24" s="4"/>
      <c r="S24" s="16"/>
    </row>
    <row r="25" spans="1:24" s="39" customFormat="1" ht="25.5" customHeight="1">
      <c r="A25" s="4" t="str">
        <f t="shared" si="7"/>
        <v>a</v>
      </c>
      <c r="B25" s="35"/>
      <c r="C25" s="79" t="s">
        <v>18</v>
      </c>
      <c r="D25" s="80">
        <v>116</v>
      </c>
      <c r="E25" s="37">
        <v>2719.7</v>
      </c>
      <c r="F25" s="37">
        <v>2712.72</v>
      </c>
      <c r="G25" s="37">
        <v>967.37</v>
      </c>
      <c r="H25" s="37">
        <v>-784.62</v>
      </c>
      <c r="I25" s="37"/>
      <c r="J25" s="36"/>
      <c r="K25" s="38"/>
      <c r="L25" s="135"/>
      <c r="M25" s="135"/>
      <c r="N25" s="135"/>
      <c r="O25" s="135"/>
      <c r="P25" s="120"/>
      <c r="Q25" s="120"/>
      <c r="R25" s="4"/>
      <c r="S25" s="16"/>
    </row>
    <row r="26" spans="1:24" s="4" customFormat="1" ht="24" customHeight="1">
      <c r="A26" s="4" t="str">
        <f t="shared" si="7"/>
        <v>a</v>
      </c>
      <c r="B26" s="32"/>
      <c r="C26" s="77" t="s">
        <v>1</v>
      </c>
      <c r="D26" s="78">
        <v>13</v>
      </c>
      <c r="E26" s="33">
        <f t="shared" ref="E26:K26" si="11">E27+E28+E29</f>
        <v>116363883.87</v>
      </c>
      <c r="F26" s="33">
        <f t="shared" si="11"/>
        <v>54416527.229999997</v>
      </c>
      <c r="G26" s="33">
        <f t="shared" si="11"/>
        <v>76387118.840000004</v>
      </c>
      <c r="H26" s="33">
        <f t="shared" si="11"/>
        <v>63170677.379999995</v>
      </c>
      <c r="I26" s="33">
        <f t="shared" si="11"/>
        <v>51564039.560000002</v>
      </c>
      <c r="J26" s="33">
        <f t="shared" si="11"/>
        <v>83477874</v>
      </c>
      <c r="K26" s="34">
        <f t="shared" si="11"/>
        <v>47489301.57</v>
      </c>
      <c r="L26" s="134"/>
      <c r="M26" s="134"/>
      <c r="N26" s="134"/>
      <c r="O26" s="134"/>
      <c r="P26" s="119"/>
      <c r="Q26" s="119"/>
      <c r="S26" s="16"/>
    </row>
    <row r="27" spans="1:24" s="39" customFormat="1" ht="42" hidden="1">
      <c r="A27" s="4" t="str">
        <f t="shared" si="7"/>
        <v>b</v>
      </c>
      <c r="B27" s="35"/>
      <c r="C27" s="79" t="s">
        <v>19</v>
      </c>
      <c r="D27" s="80">
        <v>131</v>
      </c>
      <c r="E27" s="37"/>
      <c r="F27" s="37"/>
      <c r="G27" s="37"/>
      <c r="H27" s="37"/>
      <c r="I27" s="37"/>
      <c r="J27" s="36"/>
      <c r="K27" s="38"/>
      <c r="L27" s="135"/>
      <c r="M27" s="135"/>
      <c r="N27" s="135"/>
      <c r="O27" s="135"/>
      <c r="P27" s="120"/>
      <c r="Q27" s="120"/>
      <c r="R27" s="4"/>
      <c r="S27" s="16"/>
    </row>
    <row r="28" spans="1:24" s="39" customFormat="1" ht="42">
      <c r="A28" s="4" t="str">
        <f t="shared" si="7"/>
        <v>a</v>
      </c>
      <c r="B28" s="35"/>
      <c r="C28" s="79" t="s">
        <v>20</v>
      </c>
      <c r="D28" s="80">
        <v>132</v>
      </c>
      <c r="E28" s="37"/>
      <c r="F28" s="37"/>
      <c r="G28" s="37"/>
      <c r="H28" s="37">
        <v>10</v>
      </c>
      <c r="I28" s="37"/>
      <c r="J28" s="36"/>
      <c r="K28" s="38"/>
      <c r="L28" s="135"/>
      <c r="M28" s="135"/>
      <c r="N28" s="135"/>
      <c r="O28" s="135"/>
      <c r="P28" s="120"/>
      <c r="Q28" s="120"/>
      <c r="R28" s="107"/>
    </row>
    <row r="29" spans="1:24" s="39" customFormat="1" ht="42">
      <c r="A29" s="4" t="str">
        <f t="shared" si="7"/>
        <v>a</v>
      </c>
      <c r="B29" s="35"/>
      <c r="C29" s="79" t="s">
        <v>21</v>
      </c>
      <c r="D29" s="80">
        <v>133</v>
      </c>
      <c r="E29" s="41">
        <f t="shared" ref="E29:K29" si="12">E30+E31+E35+E32</f>
        <v>116363883.87</v>
      </c>
      <c r="F29" s="41">
        <f t="shared" si="12"/>
        <v>54416527.229999997</v>
      </c>
      <c r="G29" s="41">
        <f t="shared" si="12"/>
        <v>76387118.840000004</v>
      </c>
      <c r="H29" s="41">
        <f t="shared" si="12"/>
        <v>63170667.379999995</v>
      </c>
      <c r="I29" s="41">
        <f t="shared" si="12"/>
        <v>51564039.560000002</v>
      </c>
      <c r="J29" s="40">
        <f t="shared" si="12"/>
        <v>83477874</v>
      </c>
      <c r="K29" s="41">
        <f t="shared" si="12"/>
        <v>47489301.57</v>
      </c>
      <c r="L29" s="136"/>
      <c r="M29" s="136"/>
      <c r="N29" s="136"/>
      <c r="O29" s="136"/>
      <c r="P29" s="121"/>
      <c r="Q29" s="121"/>
      <c r="R29" s="4"/>
      <c r="S29" s="16"/>
      <c r="T29" s="4"/>
      <c r="U29" s="4"/>
      <c r="V29" s="4"/>
      <c r="W29" s="4"/>
      <c r="X29" s="4"/>
    </row>
    <row r="30" spans="1:24" s="39" customFormat="1" ht="22.5" customHeight="1">
      <c r="A30" s="4" t="str">
        <f t="shared" si="7"/>
        <v>a</v>
      </c>
      <c r="C30" s="81" t="s">
        <v>22</v>
      </c>
      <c r="D30" s="76"/>
      <c r="E30" s="43">
        <v>40975500</v>
      </c>
      <c r="F30" s="43">
        <v>44494780</v>
      </c>
      <c r="G30" s="43">
        <v>52542300</v>
      </c>
      <c r="H30" s="43">
        <v>52542300</v>
      </c>
      <c r="I30" s="43">
        <v>33642300</v>
      </c>
      <c r="J30" s="43">
        <v>37342300</v>
      </c>
      <c r="K30" s="43">
        <v>24995200</v>
      </c>
      <c r="L30" s="137"/>
      <c r="M30" s="137"/>
      <c r="N30" s="137"/>
      <c r="O30" s="137"/>
      <c r="P30" s="122"/>
      <c r="Q30" s="122"/>
      <c r="R30" s="4"/>
      <c r="S30" s="16"/>
      <c r="T30" s="9"/>
      <c r="U30" s="4"/>
      <c r="V30" s="4"/>
      <c r="W30" s="4"/>
      <c r="X30" s="4"/>
    </row>
    <row r="31" spans="1:24" s="4" customFormat="1" ht="33" hidden="1">
      <c r="A31" s="4" t="str">
        <f t="shared" si="7"/>
        <v>b</v>
      </c>
      <c r="C31" s="81" t="s">
        <v>23</v>
      </c>
      <c r="D31" s="76"/>
      <c r="E31" s="43"/>
      <c r="F31" s="43"/>
      <c r="G31" s="43"/>
      <c r="H31" s="43"/>
      <c r="I31" s="43"/>
      <c r="J31" s="43"/>
      <c r="K31" s="50"/>
      <c r="L31" s="137"/>
      <c r="M31" s="137"/>
      <c r="N31" s="137"/>
      <c r="O31" s="137"/>
      <c r="P31" s="122"/>
      <c r="Q31" s="122"/>
      <c r="R31" s="108"/>
      <c r="S31" s="74"/>
      <c r="T31" s="39"/>
      <c r="U31" s="39"/>
      <c r="V31" s="39"/>
      <c r="W31" s="39"/>
      <c r="X31" s="39"/>
    </row>
    <row r="32" spans="1:24" s="4" customFormat="1" ht="38.1" customHeight="1">
      <c r="A32" s="4" t="str">
        <f t="shared" si="7"/>
        <v>a</v>
      </c>
      <c r="C32" s="81" t="s">
        <v>24</v>
      </c>
      <c r="D32" s="82"/>
      <c r="E32" s="43">
        <f t="shared" ref="E32:K32" si="13">SUM(E33:E34)</f>
        <v>7804500</v>
      </c>
      <c r="F32" s="43">
        <f t="shared" si="13"/>
        <v>7889216.9299999997</v>
      </c>
      <c r="G32" s="43">
        <f t="shared" si="13"/>
        <v>16448487.84</v>
      </c>
      <c r="H32" s="43">
        <f t="shared" si="13"/>
        <v>8787801.379999999</v>
      </c>
      <c r="I32" s="43">
        <f t="shared" si="13"/>
        <v>15430339.560000001</v>
      </c>
      <c r="J32" s="43">
        <f t="shared" si="13"/>
        <v>43030274</v>
      </c>
      <c r="K32" s="43">
        <f t="shared" si="13"/>
        <v>19388801.57</v>
      </c>
      <c r="L32" s="137"/>
      <c r="M32" s="137"/>
      <c r="N32" s="137"/>
      <c r="O32" s="137"/>
      <c r="P32" s="122"/>
      <c r="Q32" s="122"/>
      <c r="S32" s="16"/>
    </row>
    <row r="33" spans="1:24" s="4" customFormat="1" ht="23.25" customHeight="1">
      <c r="A33" s="4" t="str">
        <f t="shared" si="7"/>
        <v>a</v>
      </c>
      <c r="C33" s="83" t="s">
        <v>69</v>
      </c>
      <c r="D33" s="82"/>
      <c r="E33" s="46">
        <v>7804500</v>
      </c>
      <c r="F33" s="46">
        <v>7889216.9299999997</v>
      </c>
      <c r="G33" s="46">
        <v>16448487.84</v>
      </c>
      <c r="H33" s="46">
        <v>8758383.379999999</v>
      </c>
      <c r="I33" s="46">
        <v>15424339.560000001</v>
      </c>
      <c r="J33" s="46">
        <v>35000000</v>
      </c>
      <c r="K33" s="46">
        <v>19331965.57</v>
      </c>
      <c r="L33" s="138"/>
      <c r="M33" s="138"/>
      <c r="N33" s="138"/>
      <c r="O33" s="138"/>
      <c r="P33" s="123"/>
      <c r="Q33" s="123"/>
      <c r="S33" s="16"/>
    </row>
    <row r="34" spans="1:24" s="4" customFormat="1" ht="18">
      <c r="A34" s="4" t="str">
        <f t="shared" si="7"/>
        <v>a</v>
      </c>
      <c r="C34" s="83" t="s">
        <v>25</v>
      </c>
      <c r="D34" s="82"/>
      <c r="E34" s="46"/>
      <c r="F34" s="46"/>
      <c r="G34" s="46"/>
      <c r="H34" s="46">
        <v>29418</v>
      </c>
      <c r="I34" s="46">
        <v>6000</v>
      </c>
      <c r="J34" s="46">
        <v>8030274</v>
      </c>
      <c r="K34" s="46">
        <v>56836</v>
      </c>
      <c r="L34" s="138"/>
      <c r="M34" s="138"/>
      <c r="N34" s="138"/>
      <c r="O34" s="138"/>
      <c r="P34" s="123"/>
      <c r="Q34" s="123"/>
      <c r="R34" s="108"/>
      <c r="S34" s="39"/>
      <c r="T34" s="39"/>
      <c r="U34" s="39"/>
      <c r="V34" s="39"/>
      <c r="W34" s="39"/>
      <c r="X34" s="39"/>
    </row>
    <row r="35" spans="1:24" s="4" customFormat="1" ht="22.5" customHeight="1">
      <c r="A35" s="4" t="str">
        <f t="shared" si="7"/>
        <v>a</v>
      </c>
      <c r="C35" s="81" t="s">
        <v>25</v>
      </c>
      <c r="D35" s="76"/>
      <c r="E35" s="84">
        <f t="shared" ref="E35:K35" si="14">SUM(E36:E42)</f>
        <v>67583883.870000005</v>
      </c>
      <c r="F35" s="84">
        <f t="shared" si="14"/>
        <v>2032530.3</v>
      </c>
      <c r="G35" s="84">
        <f t="shared" si="14"/>
        <v>7396331</v>
      </c>
      <c r="H35" s="84">
        <f t="shared" si="14"/>
        <v>1840566</v>
      </c>
      <c r="I35" s="84">
        <f t="shared" si="14"/>
        <v>2491400</v>
      </c>
      <c r="J35" s="84">
        <f t="shared" si="14"/>
        <v>3105300</v>
      </c>
      <c r="K35" s="84">
        <f t="shared" si="14"/>
        <v>3105300</v>
      </c>
      <c r="L35" s="139"/>
      <c r="M35" s="139"/>
      <c r="N35" s="139"/>
      <c r="O35" s="139"/>
      <c r="P35" s="124"/>
      <c r="Q35" s="124"/>
      <c r="S35" s="16"/>
    </row>
    <row r="36" spans="1:24" s="4" customFormat="1" ht="33">
      <c r="A36" s="4" t="str">
        <f t="shared" si="7"/>
        <v>a</v>
      </c>
      <c r="C36" s="83" t="s">
        <v>26</v>
      </c>
      <c r="D36" s="85"/>
      <c r="E36" s="45">
        <v>64024500</v>
      </c>
      <c r="F36" s="45"/>
      <c r="G36" s="45"/>
      <c r="H36" s="45"/>
      <c r="I36" s="45"/>
      <c r="J36" s="44"/>
      <c r="K36" s="45"/>
      <c r="L36" s="138"/>
      <c r="M36" s="138"/>
      <c r="N36" s="138"/>
      <c r="O36" s="138"/>
      <c r="P36" s="123"/>
      <c r="Q36" s="123"/>
      <c r="R36" s="108"/>
      <c r="S36" s="39"/>
      <c r="T36" s="39"/>
      <c r="U36" s="39"/>
      <c r="V36" s="39"/>
      <c r="W36" s="39"/>
      <c r="X36" s="39"/>
    </row>
    <row r="37" spans="1:24" s="4" customFormat="1" ht="18">
      <c r="A37" s="4" t="str">
        <f t="shared" si="7"/>
        <v>a</v>
      </c>
      <c r="C37" s="86" t="s">
        <v>27</v>
      </c>
      <c r="D37" s="85"/>
      <c r="E37" s="45">
        <v>48000</v>
      </c>
      <c r="F37" s="45"/>
      <c r="G37" s="45"/>
      <c r="H37" s="45"/>
      <c r="I37" s="45"/>
      <c r="J37" s="44"/>
      <c r="K37" s="46"/>
      <c r="L37" s="138"/>
      <c r="M37" s="138"/>
      <c r="N37" s="138"/>
      <c r="O37" s="138"/>
      <c r="P37" s="123"/>
      <c r="Q37" s="123"/>
      <c r="R37" s="108"/>
      <c r="S37" s="74"/>
      <c r="T37" s="39"/>
      <c r="U37" s="39"/>
      <c r="V37" s="39"/>
      <c r="W37" s="39"/>
      <c r="X37" s="39"/>
    </row>
    <row r="38" spans="1:24" s="4" customFormat="1" ht="18">
      <c r="A38" s="4" t="str">
        <f t="shared" si="7"/>
        <v>a</v>
      </c>
      <c r="C38" s="86" t="s">
        <v>28</v>
      </c>
      <c r="D38" s="85"/>
      <c r="E38" s="45">
        <v>299997.06</v>
      </c>
      <c r="F38" s="45"/>
      <c r="G38" s="45"/>
      <c r="H38" s="45"/>
      <c r="I38" s="45"/>
      <c r="J38" s="44"/>
      <c r="K38" s="45"/>
      <c r="L38" s="138"/>
      <c r="M38" s="138"/>
      <c r="N38" s="138"/>
      <c r="O38" s="138"/>
      <c r="P38" s="123"/>
      <c r="Q38" s="123"/>
      <c r="R38" s="108"/>
      <c r="S38" s="39"/>
      <c r="T38" s="39"/>
      <c r="U38" s="39"/>
      <c r="V38" s="39"/>
      <c r="W38" s="39"/>
      <c r="X38" s="39"/>
    </row>
    <row r="39" spans="1:24" s="4" customFormat="1" ht="28.5" customHeight="1">
      <c r="A39" s="4" t="str">
        <f t="shared" si="7"/>
        <v>a</v>
      </c>
      <c r="C39" s="86" t="s">
        <v>29</v>
      </c>
      <c r="D39" s="85"/>
      <c r="E39" s="46">
        <v>513139.32</v>
      </c>
      <c r="F39" s="46">
        <v>1407800</v>
      </c>
      <c r="G39" s="46">
        <v>7256399.6399999997</v>
      </c>
      <c r="H39" s="46">
        <v>893772</v>
      </c>
      <c r="I39" s="46"/>
      <c r="J39" s="46"/>
      <c r="K39" s="46"/>
      <c r="L39" s="138"/>
      <c r="M39" s="138"/>
      <c r="N39" s="138"/>
      <c r="O39" s="138"/>
      <c r="P39" s="123"/>
      <c r="Q39" s="123"/>
      <c r="R39" s="108"/>
      <c r="S39" s="74"/>
      <c r="T39" s="39"/>
      <c r="U39" s="39"/>
      <c r="V39" s="39"/>
      <c r="W39" s="39"/>
      <c r="X39" s="39"/>
    </row>
    <row r="40" spans="1:24" s="4" customFormat="1" ht="18" hidden="1">
      <c r="A40" s="4" t="str">
        <f t="shared" si="7"/>
        <v>b</v>
      </c>
      <c r="C40" s="86" t="s">
        <v>30</v>
      </c>
      <c r="D40" s="85"/>
      <c r="E40" s="45"/>
      <c r="F40" s="45"/>
      <c r="G40" s="45"/>
      <c r="H40" s="45"/>
      <c r="I40" s="45"/>
      <c r="J40" s="44"/>
      <c r="K40" s="46"/>
      <c r="L40" s="138"/>
      <c r="M40" s="138"/>
      <c r="N40" s="138"/>
      <c r="O40" s="138"/>
      <c r="P40" s="123"/>
      <c r="Q40" s="123"/>
      <c r="R40" s="108"/>
      <c r="S40" s="39"/>
      <c r="T40" s="39"/>
      <c r="U40" s="39"/>
      <c r="V40" s="39"/>
      <c r="W40" s="39"/>
      <c r="X40" s="39"/>
    </row>
    <row r="41" spans="1:24" s="4" customFormat="1" ht="33" hidden="1">
      <c r="A41" s="4" t="str">
        <f t="shared" si="7"/>
        <v>b</v>
      </c>
      <c r="C41" s="86" t="s">
        <v>31</v>
      </c>
      <c r="D41" s="85"/>
      <c r="E41" s="45"/>
      <c r="F41" s="45"/>
      <c r="G41" s="45"/>
      <c r="H41" s="45"/>
      <c r="I41" s="45"/>
      <c r="J41" s="44"/>
      <c r="K41" s="46"/>
      <c r="L41" s="138"/>
      <c r="M41" s="138"/>
      <c r="N41" s="138"/>
      <c r="O41" s="138"/>
      <c r="P41" s="123"/>
      <c r="Q41" s="123"/>
      <c r="R41" s="108"/>
      <c r="S41" s="74"/>
      <c r="T41" s="39"/>
      <c r="U41" s="39"/>
      <c r="V41" s="39"/>
      <c r="W41" s="39"/>
      <c r="X41" s="39"/>
    </row>
    <row r="42" spans="1:24" s="4" customFormat="1" ht="18">
      <c r="A42" s="4" t="str">
        <f t="shared" si="7"/>
        <v>a</v>
      </c>
      <c r="C42" s="83" t="s">
        <v>32</v>
      </c>
      <c r="D42" s="85"/>
      <c r="E42" s="44">
        <v>2698247.49</v>
      </c>
      <c r="F42" s="44">
        <v>624730.30000000005</v>
      </c>
      <c r="G42" s="44">
        <v>139931.35999999999</v>
      </c>
      <c r="H42" s="44">
        <v>946794</v>
      </c>
      <c r="I42" s="44">
        <v>2491400</v>
      </c>
      <c r="J42" s="44">
        <v>3105300</v>
      </c>
      <c r="K42" s="45">
        <v>3105300</v>
      </c>
      <c r="L42" s="138"/>
      <c r="M42" s="138"/>
      <c r="N42" s="138"/>
      <c r="O42" s="138"/>
      <c r="P42" s="123"/>
      <c r="Q42" s="123"/>
      <c r="S42" s="16"/>
    </row>
    <row r="43" spans="1:24" s="4" customFormat="1" ht="22.15" customHeight="1">
      <c r="A43" s="4" t="str">
        <f t="shared" si="7"/>
        <v>a</v>
      </c>
      <c r="B43" s="47"/>
      <c r="C43" s="77" t="s">
        <v>33</v>
      </c>
      <c r="D43" s="78">
        <v>14</v>
      </c>
      <c r="E43" s="33">
        <f t="shared" ref="E43:K43" si="15">E44+E51+E67+E68+E69</f>
        <v>22440936.73</v>
      </c>
      <c r="F43" s="33">
        <f t="shared" si="15"/>
        <v>21563218.140000001</v>
      </c>
      <c r="G43" s="33">
        <f t="shared" si="15"/>
        <v>26917798.75</v>
      </c>
      <c r="H43" s="33">
        <f t="shared" si="15"/>
        <v>33032116.549999997</v>
      </c>
      <c r="I43" s="33">
        <f t="shared" si="15"/>
        <v>33231062.750000004</v>
      </c>
      <c r="J43" s="33">
        <f t="shared" si="15"/>
        <v>39264000</v>
      </c>
      <c r="K43" s="33">
        <f t="shared" si="15"/>
        <v>25350576.719999995</v>
      </c>
      <c r="L43" s="134"/>
      <c r="M43" s="134"/>
      <c r="N43" s="134"/>
      <c r="O43" s="134"/>
      <c r="P43" s="119"/>
      <c r="Q43" s="119"/>
      <c r="S43" s="16"/>
    </row>
    <row r="44" spans="1:24" s="4" customFormat="1" ht="21">
      <c r="A44" s="4" t="str">
        <f t="shared" si="7"/>
        <v>a</v>
      </c>
      <c r="B44" s="47"/>
      <c r="C44" s="79" t="s">
        <v>34</v>
      </c>
      <c r="D44" s="80">
        <v>141</v>
      </c>
      <c r="E44" s="41">
        <f t="shared" ref="E44:K44" si="16">SUM(E45,E46,E47)</f>
        <v>7896311.5300000003</v>
      </c>
      <c r="F44" s="41">
        <f t="shared" si="16"/>
        <v>3824285.73</v>
      </c>
      <c r="G44" s="41">
        <f t="shared" si="16"/>
        <v>3243447.21</v>
      </c>
      <c r="H44" s="41">
        <f t="shared" si="16"/>
        <v>3347745.5500000003</v>
      </c>
      <c r="I44" s="41">
        <f t="shared" si="16"/>
        <v>1431110.54</v>
      </c>
      <c r="J44" s="40">
        <f t="shared" si="16"/>
        <v>1332100</v>
      </c>
      <c r="K44" s="42">
        <f t="shared" si="16"/>
        <v>1104722.42</v>
      </c>
      <c r="L44" s="136"/>
      <c r="M44" s="136"/>
      <c r="N44" s="136"/>
      <c r="O44" s="136"/>
      <c r="P44" s="121"/>
      <c r="Q44" s="121"/>
      <c r="S44" s="16"/>
    </row>
    <row r="45" spans="1:24" ht="23.25" customHeight="1">
      <c r="A45" s="4" t="str">
        <f t="shared" si="7"/>
        <v>a</v>
      </c>
      <c r="B45" s="48"/>
      <c r="C45" s="87" t="s">
        <v>35</v>
      </c>
      <c r="D45" s="76">
        <v>1411</v>
      </c>
      <c r="E45" s="45">
        <v>6980393.9100000001</v>
      </c>
      <c r="F45" s="146">
        <v>3025360.67</v>
      </c>
      <c r="G45" s="146">
        <v>2639355.11</v>
      </c>
      <c r="H45" s="45">
        <v>2430041.5300000003</v>
      </c>
      <c r="I45" s="45">
        <v>699299.29</v>
      </c>
      <c r="J45" s="49">
        <v>607100</v>
      </c>
      <c r="K45" s="112">
        <v>413721.37</v>
      </c>
      <c r="L45" s="140"/>
      <c r="M45" s="140"/>
      <c r="N45" s="140"/>
      <c r="O45" s="140"/>
      <c r="P45" s="123"/>
      <c r="Q45" s="123"/>
      <c r="R45" s="4"/>
      <c r="S45" s="16"/>
      <c r="T45" s="4"/>
      <c r="U45" s="4"/>
      <c r="V45" s="4"/>
      <c r="W45" s="4"/>
      <c r="X45" s="4"/>
    </row>
    <row r="46" spans="1:24" ht="23.25" hidden="1" customHeight="1">
      <c r="A46" s="4" t="str">
        <f t="shared" si="7"/>
        <v>b</v>
      </c>
      <c r="B46" s="48"/>
      <c r="C46" s="87" t="s">
        <v>36</v>
      </c>
      <c r="D46" s="76">
        <v>1412</v>
      </c>
      <c r="E46" s="43"/>
      <c r="F46" s="50"/>
      <c r="G46" s="50"/>
      <c r="H46" s="43"/>
      <c r="I46" s="43"/>
      <c r="J46" s="43"/>
      <c r="K46" s="50"/>
      <c r="L46" s="137"/>
      <c r="M46" s="137"/>
      <c r="N46" s="137"/>
      <c r="O46" s="137"/>
      <c r="P46" s="122"/>
      <c r="Q46" s="122"/>
      <c r="R46" s="107"/>
      <c r="S46" s="39"/>
      <c r="T46" s="39"/>
      <c r="U46" s="39"/>
      <c r="V46" s="39"/>
      <c r="W46" s="39"/>
      <c r="X46" s="39"/>
    </row>
    <row r="47" spans="1:24" ht="23.25" customHeight="1">
      <c r="A47" s="4" t="str">
        <f t="shared" si="7"/>
        <v>a</v>
      </c>
      <c r="B47" s="48"/>
      <c r="C47" s="87" t="s">
        <v>37</v>
      </c>
      <c r="D47" s="76">
        <v>1415</v>
      </c>
      <c r="E47" s="52">
        <f t="shared" ref="E47:K47" si="17">SUM(E48:E50)</f>
        <v>915917.62</v>
      </c>
      <c r="F47" s="147">
        <f t="shared" si="17"/>
        <v>798925.06</v>
      </c>
      <c r="G47" s="147">
        <f t="shared" si="17"/>
        <v>604092.10000000009</v>
      </c>
      <c r="H47" s="52">
        <f t="shared" si="17"/>
        <v>917704.02</v>
      </c>
      <c r="I47" s="52">
        <f t="shared" si="17"/>
        <v>731811.25</v>
      </c>
      <c r="J47" s="51">
        <f t="shared" si="17"/>
        <v>725000</v>
      </c>
      <c r="K47" s="52">
        <f t="shared" si="17"/>
        <v>691001.05</v>
      </c>
      <c r="L47" s="141"/>
      <c r="M47" s="141"/>
      <c r="N47" s="141"/>
      <c r="O47" s="141"/>
      <c r="P47" s="125"/>
      <c r="Q47" s="125"/>
      <c r="R47" s="4"/>
      <c r="S47" s="16"/>
      <c r="T47" s="4"/>
      <c r="U47" s="4"/>
      <c r="V47" s="4"/>
      <c r="W47" s="4"/>
      <c r="X47" s="4"/>
    </row>
    <row r="48" spans="1:24" ht="18">
      <c r="A48" s="4" t="str">
        <f t="shared" si="7"/>
        <v>a</v>
      </c>
      <c r="B48" s="48"/>
      <c r="C48" s="83" t="s">
        <v>38</v>
      </c>
      <c r="D48" s="85">
        <v>14151</v>
      </c>
      <c r="E48" s="45">
        <v>283128.23</v>
      </c>
      <c r="F48" s="146">
        <v>268768.57</v>
      </c>
      <c r="G48" s="146">
        <v>102219.32</v>
      </c>
      <c r="H48" s="45">
        <v>284917.83</v>
      </c>
      <c r="I48" s="45">
        <v>154634.07</v>
      </c>
      <c r="J48" s="49">
        <v>100000</v>
      </c>
      <c r="K48" s="45">
        <v>104747.69</v>
      </c>
      <c r="L48" s="138"/>
      <c r="M48" s="138"/>
      <c r="N48" s="138"/>
      <c r="O48" s="138"/>
      <c r="P48" s="123"/>
      <c r="Q48" s="123"/>
      <c r="R48" s="4"/>
      <c r="S48" s="16"/>
      <c r="T48" s="4"/>
      <c r="U48" s="4"/>
      <c r="V48" s="4"/>
      <c r="W48" s="4"/>
      <c r="X48" s="4"/>
    </row>
    <row r="49" spans="1:24" ht="32.1" customHeight="1">
      <c r="A49" s="4" t="str">
        <f t="shared" si="7"/>
        <v>a</v>
      </c>
      <c r="B49" s="48"/>
      <c r="C49" s="83" t="s">
        <v>39</v>
      </c>
      <c r="D49" s="85">
        <v>14154</v>
      </c>
      <c r="E49" s="45">
        <v>632789.39</v>
      </c>
      <c r="F49" s="146">
        <v>530156.49</v>
      </c>
      <c r="G49" s="146">
        <v>501872.78</v>
      </c>
      <c r="H49" s="45">
        <v>632786.18999999994</v>
      </c>
      <c r="I49" s="45">
        <v>577177.18000000005</v>
      </c>
      <c r="J49" s="49">
        <v>625000</v>
      </c>
      <c r="K49" s="45">
        <v>586253.36</v>
      </c>
      <c r="L49" s="138"/>
      <c r="M49" s="138"/>
      <c r="N49" s="138"/>
      <c r="O49" s="138"/>
      <c r="P49" s="123"/>
      <c r="Q49" s="123"/>
      <c r="R49" s="4"/>
      <c r="S49" s="16"/>
      <c r="T49" s="4"/>
      <c r="U49" s="4"/>
      <c r="V49" s="4"/>
      <c r="W49" s="4"/>
      <c r="X49" s="4"/>
    </row>
    <row r="50" spans="1:24" ht="18" hidden="1">
      <c r="A50" s="4" t="str">
        <f t="shared" si="7"/>
        <v>b</v>
      </c>
      <c r="B50" s="48"/>
      <c r="C50" s="83" t="s">
        <v>40</v>
      </c>
      <c r="D50" s="85">
        <v>14159</v>
      </c>
      <c r="E50" s="89"/>
      <c r="F50" s="89"/>
      <c r="G50" s="89"/>
      <c r="H50" s="89"/>
      <c r="I50" s="89"/>
      <c r="J50" s="88"/>
      <c r="K50" s="90"/>
      <c r="L50" s="142"/>
      <c r="M50" s="142"/>
      <c r="N50" s="142"/>
      <c r="O50" s="142"/>
      <c r="P50" s="126"/>
      <c r="Q50" s="126"/>
      <c r="R50" s="107"/>
      <c r="S50" s="39"/>
      <c r="T50" s="39"/>
      <c r="U50" s="39"/>
      <c r="V50" s="39"/>
      <c r="W50" s="39"/>
      <c r="X50" s="39"/>
    </row>
    <row r="51" spans="1:24" ht="24" customHeight="1">
      <c r="A51" s="4" t="str">
        <f t="shared" si="7"/>
        <v>a</v>
      </c>
      <c r="B51" s="47"/>
      <c r="C51" s="79" t="s">
        <v>41</v>
      </c>
      <c r="D51" s="80">
        <v>142</v>
      </c>
      <c r="E51" s="41">
        <f t="shared" ref="E51:K51" si="18">SUM(E64,E52)</f>
        <v>9995816.1099999994</v>
      </c>
      <c r="F51" s="41">
        <f t="shared" si="18"/>
        <v>11702630.57</v>
      </c>
      <c r="G51" s="41">
        <f t="shared" si="18"/>
        <v>16340551.09</v>
      </c>
      <c r="H51" s="41">
        <f t="shared" si="18"/>
        <v>22932869.539999999</v>
      </c>
      <c r="I51" s="41">
        <f t="shared" si="18"/>
        <v>25445320.660000004</v>
      </c>
      <c r="J51" s="40">
        <f t="shared" si="18"/>
        <v>32809000</v>
      </c>
      <c r="K51" s="42">
        <f t="shared" si="18"/>
        <v>20090751.029999997</v>
      </c>
      <c r="L51" s="136"/>
      <c r="M51" s="136"/>
      <c r="N51" s="136"/>
      <c r="O51" s="136"/>
      <c r="P51" s="121"/>
      <c r="Q51" s="121"/>
      <c r="R51" s="4"/>
      <c r="S51" s="16"/>
      <c r="T51" s="4"/>
      <c r="U51" s="4"/>
      <c r="V51" s="4"/>
      <c r="W51" s="4"/>
      <c r="X51" s="4"/>
    </row>
    <row r="52" spans="1:24" ht="38.1" customHeight="1">
      <c r="A52" s="4" t="str">
        <f t="shared" si="7"/>
        <v>a</v>
      </c>
      <c r="B52" s="48"/>
      <c r="C52" s="81" t="s">
        <v>42</v>
      </c>
      <c r="D52" s="76">
        <v>1422</v>
      </c>
      <c r="E52" s="84">
        <f t="shared" ref="E52:K52" si="19">SUM(E54:E63)</f>
        <v>9990212.1099999994</v>
      </c>
      <c r="F52" s="84">
        <f t="shared" si="19"/>
        <v>11696820.57</v>
      </c>
      <c r="G52" s="84">
        <f t="shared" si="19"/>
        <v>16334289.890000001</v>
      </c>
      <c r="H52" s="84">
        <f t="shared" si="19"/>
        <v>22927071.539999999</v>
      </c>
      <c r="I52" s="84">
        <f t="shared" si="19"/>
        <v>25444419.660000004</v>
      </c>
      <c r="J52" s="91">
        <f t="shared" si="19"/>
        <v>32809000</v>
      </c>
      <c r="K52" s="92">
        <f t="shared" si="19"/>
        <v>20075508.779999997</v>
      </c>
      <c r="L52" s="139"/>
      <c r="M52" s="139"/>
      <c r="N52" s="139"/>
      <c r="O52" s="139"/>
      <c r="P52" s="124"/>
      <c r="Q52" s="124"/>
      <c r="R52" s="4"/>
      <c r="S52" s="16"/>
      <c r="T52" s="4"/>
      <c r="U52" s="4"/>
      <c r="V52" s="4"/>
      <c r="W52" s="4"/>
      <c r="X52" s="4"/>
    </row>
    <row r="53" spans="1:24" s="55" customFormat="1" ht="18" hidden="1">
      <c r="A53" s="4" t="str">
        <f t="shared" si="7"/>
        <v>b</v>
      </c>
      <c r="B53" s="48"/>
      <c r="C53" s="83" t="s">
        <v>43</v>
      </c>
      <c r="D53" s="93">
        <v>14222</v>
      </c>
      <c r="E53" s="53"/>
      <c r="F53" s="53"/>
      <c r="G53" s="148"/>
      <c r="H53" s="53"/>
      <c r="I53" s="53"/>
      <c r="J53" s="53"/>
      <c r="K53" s="54"/>
      <c r="L53" s="143"/>
      <c r="M53" s="143"/>
      <c r="N53" s="143"/>
      <c r="O53" s="143"/>
      <c r="P53" s="127"/>
      <c r="Q53" s="127"/>
      <c r="R53" s="109"/>
      <c r="S53" s="74"/>
      <c r="T53" s="39"/>
      <c r="U53" s="39"/>
      <c r="V53" s="39"/>
      <c r="W53" s="39"/>
      <c r="X53" s="39"/>
    </row>
    <row r="54" spans="1:24" ht="18">
      <c r="A54" s="4" t="str">
        <f t="shared" si="7"/>
        <v>a</v>
      </c>
      <c r="B54" s="48"/>
      <c r="C54" s="83" t="s">
        <v>44</v>
      </c>
      <c r="D54" s="93">
        <v>14223</v>
      </c>
      <c r="E54" s="45">
        <v>373897.22</v>
      </c>
      <c r="F54" s="45">
        <v>361011.81</v>
      </c>
      <c r="G54" s="149">
        <f>444914.8+24001</f>
        <v>468915.8</v>
      </c>
      <c r="H54" s="45">
        <v>525087.04</v>
      </c>
      <c r="I54" s="45">
        <v>435794.34</v>
      </c>
      <c r="J54" s="45">
        <v>450000</v>
      </c>
      <c r="K54" s="46">
        <v>291147.95</v>
      </c>
      <c r="L54" s="138"/>
      <c r="M54" s="138"/>
      <c r="N54" s="138"/>
      <c r="O54" s="138"/>
      <c r="P54" s="123"/>
      <c r="Q54" s="123"/>
      <c r="R54" s="4"/>
      <c r="S54" s="16"/>
      <c r="T54" s="4"/>
      <c r="U54" s="4"/>
      <c r="V54" s="4"/>
      <c r="W54" s="4"/>
      <c r="X54" s="4"/>
    </row>
    <row r="55" spans="1:24" ht="18" hidden="1">
      <c r="A55" s="4" t="str">
        <f t="shared" si="7"/>
        <v>b</v>
      </c>
      <c r="B55" s="48"/>
      <c r="C55" s="83" t="s">
        <v>45</v>
      </c>
      <c r="D55" s="93">
        <v>14227</v>
      </c>
      <c r="E55" s="45"/>
      <c r="F55" s="45"/>
      <c r="G55" s="149"/>
      <c r="H55" s="45"/>
      <c r="I55" s="45"/>
      <c r="J55" s="45"/>
      <c r="K55" s="46"/>
      <c r="L55" s="138"/>
      <c r="M55" s="138"/>
      <c r="N55" s="138"/>
      <c r="O55" s="138"/>
      <c r="P55" s="123"/>
      <c r="Q55" s="123"/>
      <c r="R55" s="107"/>
      <c r="S55" s="74"/>
      <c r="T55" s="39"/>
      <c r="U55" s="39"/>
      <c r="V55" s="39"/>
      <c r="W55" s="39"/>
      <c r="X55" s="39"/>
    </row>
    <row r="56" spans="1:24" ht="18">
      <c r="A56" s="4" t="str">
        <f t="shared" si="7"/>
        <v>a</v>
      </c>
      <c r="B56" s="48"/>
      <c r="C56" s="83" t="s">
        <v>46</v>
      </c>
      <c r="D56" s="93">
        <v>14229</v>
      </c>
      <c r="E56" s="45">
        <v>1355.7</v>
      </c>
      <c r="F56" s="45">
        <v>1351.25</v>
      </c>
      <c r="G56" s="149">
        <v>1916.4</v>
      </c>
      <c r="H56" s="45">
        <v>3453.75</v>
      </c>
      <c r="I56" s="45">
        <v>2954.87</v>
      </c>
      <c r="J56" s="45"/>
      <c r="K56" s="46">
        <v>2214.6999999999998</v>
      </c>
      <c r="L56" s="138"/>
      <c r="M56" s="138"/>
      <c r="N56" s="138"/>
      <c r="O56" s="138"/>
      <c r="P56" s="123"/>
      <c r="Q56" s="123"/>
      <c r="R56" s="4"/>
      <c r="S56" s="16"/>
      <c r="T56" s="4"/>
      <c r="U56" s="4"/>
      <c r="V56" s="4"/>
      <c r="W56" s="4"/>
      <c r="X56" s="4"/>
    </row>
    <row r="57" spans="1:24" ht="18" hidden="1">
      <c r="A57" s="4" t="str">
        <f t="shared" si="7"/>
        <v>b</v>
      </c>
      <c r="B57" s="48"/>
      <c r="C57" s="83" t="s">
        <v>47</v>
      </c>
      <c r="D57" s="93">
        <v>142210</v>
      </c>
      <c r="E57" s="45"/>
      <c r="F57" s="45"/>
      <c r="G57" s="149"/>
      <c r="H57" s="45"/>
      <c r="I57" s="45"/>
      <c r="J57" s="45"/>
      <c r="K57" s="46"/>
      <c r="L57" s="138"/>
      <c r="M57" s="138"/>
      <c r="N57" s="138"/>
      <c r="O57" s="138"/>
      <c r="P57" s="123"/>
      <c r="Q57" s="123"/>
      <c r="R57" s="107"/>
      <c r="S57" s="74"/>
      <c r="T57" s="39"/>
      <c r="U57" s="39"/>
      <c r="V57" s="39"/>
      <c r="W57" s="39"/>
      <c r="X57" s="39"/>
    </row>
    <row r="58" spans="1:24" ht="32.25" customHeight="1">
      <c r="A58" s="4" t="str">
        <f t="shared" si="7"/>
        <v>a</v>
      </c>
      <c r="B58" s="48"/>
      <c r="C58" s="83" t="s">
        <v>48</v>
      </c>
      <c r="D58" s="93">
        <v>142212</v>
      </c>
      <c r="E58" s="45">
        <v>10200</v>
      </c>
      <c r="F58" s="45">
        <v>11400</v>
      </c>
      <c r="G58" s="149">
        <v>5000</v>
      </c>
      <c r="H58" s="45">
        <v>3400</v>
      </c>
      <c r="I58" s="45">
        <v>2400</v>
      </c>
      <c r="J58" s="45"/>
      <c r="K58" s="46">
        <v>3000</v>
      </c>
      <c r="L58" s="138"/>
      <c r="M58" s="138"/>
      <c r="N58" s="138"/>
      <c r="O58" s="138"/>
      <c r="P58" s="123"/>
      <c r="Q58" s="123"/>
      <c r="R58" s="4"/>
      <c r="S58" s="16"/>
      <c r="T58" s="4"/>
      <c r="U58" s="4"/>
      <c r="V58" s="4"/>
      <c r="W58" s="4"/>
      <c r="X58" s="4"/>
    </row>
    <row r="59" spans="1:24" ht="18">
      <c r="A59" s="4" t="str">
        <f t="shared" si="7"/>
        <v>a</v>
      </c>
      <c r="B59" s="48"/>
      <c r="C59" s="83" t="s">
        <v>49</v>
      </c>
      <c r="D59" s="93">
        <v>142213</v>
      </c>
      <c r="E59" s="45">
        <v>7976609.9500000002</v>
      </c>
      <c r="F59" s="45">
        <v>9544707.1099999994</v>
      </c>
      <c r="G59" s="149">
        <v>13644857.4</v>
      </c>
      <c r="H59" s="45">
        <v>20167538.32</v>
      </c>
      <c r="I59" s="45">
        <v>21835367.41</v>
      </c>
      <c r="J59" s="45">
        <v>29496000</v>
      </c>
      <c r="K59" s="46">
        <v>17681061.98</v>
      </c>
      <c r="L59" s="138"/>
      <c r="M59" s="138"/>
      <c r="N59" s="138"/>
      <c r="O59" s="138"/>
      <c r="P59" s="123"/>
      <c r="Q59" s="123"/>
      <c r="R59" s="4"/>
      <c r="S59" s="16"/>
      <c r="T59" s="4"/>
      <c r="U59" s="4"/>
      <c r="V59" s="4"/>
      <c r="W59" s="4"/>
      <c r="X59" s="4"/>
    </row>
    <row r="60" spans="1:24" ht="33" hidden="1">
      <c r="A60" s="4" t="str">
        <f t="shared" si="7"/>
        <v>b</v>
      </c>
      <c r="B60" s="48"/>
      <c r="C60" s="83" t="s">
        <v>50</v>
      </c>
      <c r="D60" s="93">
        <v>142215</v>
      </c>
      <c r="E60" s="45"/>
      <c r="F60" s="45"/>
      <c r="G60" s="149"/>
      <c r="H60" s="45"/>
      <c r="I60" s="45"/>
      <c r="J60" s="45"/>
      <c r="K60" s="46"/>
      <c r="L60" s="138"/>
      <c r="M60" s="138"/>
      <c r="N60" s="138"/>
      <c r="O60" s="138"/>
      <c r="P60" s="123"/>
      <c r="Q60" s="123"/>
      <c r="R60" s="107"/>
      <c r="S60" s="39"/>
      <c r="T60" s="39"/>
      <c r="U60" s="39"/>
      <c r="V60" s="39"/>
      <c r="W60" s="39"/>
      <c r="X60" s="39"/>
    </row>
    <row r="61" spans="1:24" ht="38.1" customHeight="1">
      <c r="A61" s="4" t="str">
        <f t="shared" si="7"/>
        <v>a</v>
      </c>
      <c r="B61" s="48"/>
      <c r="C61" s="83" t="s">
        <v>51</v>
      </c>
      <c r="D61" s="93">
        <v>142216</v>
      </c>
      <c r="E61" s="45"/>
      <c r="F61" s="45"/>
      <c r="G61" s="149">
        <v>943528.3</v>
      </c>
      <c r="H61" s="45">
        <v>687545.7</v>
      </c>
      <c r="I61" s="45">
        <v>1458630.69</v>
      </c>
      <c r="J61" s="45">
        <v>863000</v>
      </c>
      <c r="K61" s="46">
        <v>884491.5</v>
      </c>
      <c r="L61" s="138"/>
      <c r="M61" s="138"/>
      <c r="N61" s="138"/>
      <c r="O61" s="138"/>
      <c r="P61" s="123"/>
      <c r="Q61" s="123"/>
      <c r="R61" s="4"/>
      <c r="S61" s="16"/>
      <c r="T61" s="4"/>
      <c r="U61" s="4"/>
      <c r="V61" s="4"/>
      <c r="W61" s="4"/>
      <c r="X61" s="4"/>
    </row>
    <row r="62" spans="1:24" ht="38.1" customHeight="1">
      <c r="A62" s="4" t="str">
        <f t="shared" si="7"/>
        <v>a</v>
      </c>
      <c r="B62" s="48"/>
      <c r="C62" s="83" t="s">
        <v>52</v>
      </c>
      <c r="D62" s="93">
        <v>142214</v>
      </c>
      <c r="E62" s="45">
        <v>1605649.24</v>
      </c>
      <c r="F62" s="45">
        <v>1755850.4</v>
      </c>
      <c r="G62" s="149">
        <v>1270071.99</v>
      </c>
      <c r="H62" s="45">
        <v>1540046.7300000002</v>
      </c>
      <c r="I62" s="45">
        <v>1709272.35</v>
      </c>
      <c r="J62" s="45">
        <v>2000000</v>
      </c>
      <c r="K62" s="46">
        <v>1213426.6499999999</v>
      </c>
      <c r="L62" s="138"/>
      <c r="M62" s="138"/>
      <c r="N62" s="138"/>
      <c r="O62" s="138"/>
      <c r="P62" s="123"/>
      <c r="Q62" s="123"/>
      <c r="R62" s="4"/>
      <c r="S62" s="16"/>
      <c r="T62" s="4"/>
      <c r="U62" s="4"/>
      <c r="V62" s="4"/>
      <c r="W62" s="4"/>
      <c r="X62" s="4"/>
    </row>
    <row r="63" spans="1:24" ht="19.5" customHeight="1">
      <c r="A63" s="4" t="str">
        <f t="shared" si="7"/>
        <v>a</v>
      </c>
      <c r="B63" s="48"/>
      <c r="C63" s="83" t="s">
        <v>53</v>
      </c>
      <c r="D63" s="93">
        <v>142299</v>
      </c>
      <c r="E63" s="45">
        <v>22500</v>
      </c>
      <c r="F63" s="45">
        <v>22500</v>
      </c>
      <c r="G63" s="149"/>
      <c r="H63" s="45"/>
      <c r="I63" s="45"/>
      <c r="J63" s="45"/>
      <c r="K63" s="46">
        <v>166</v>
      </c>
      <c r="L63" s="138"/>
      <c r="M63" s="138"/>
      <c r="N63" s="138"/>
      <c r="O63" s="138"/>
      <c r="P63" s="123"/>
      <c r="Q63" s="123"/>
      <c r="R63" s="107"/>
      <c r="S63" s="74"/>
      <c r="T63" s="39"/>
      <c r="U63" s="39"/>
      <c r="V63" s="39"/>
      <c r="W63" s="39"/>
      <c r="X63" s="39"/>
    </row>
    <row r="64" spans="1:24" ht="38.1" customHeight="1">
      <c r="A64" s="4" t="str">
        <f t="shared" si="7"/>
        <v>a</v>
      </c>
      <c r="B64" s="48"/>
      <c r="C64" s="81" t="s">
        <v>54</v>
      </c>
      <c r="D64" s="82">
        <v>1423</v>
      </c>
      <c r="E64" s="84">
        <f t="shared" ref="E64:K64" si="20">SUM(E66,E65)</f>
        <v>5604</v>
      </c>
      <c r="F64" s="84">
        <f t="shared" si="20"/>
        <v>5810</v>
      </c>
      <c r="G64" s="84">
        <f t="shared" si="20"/>
        <v>6261.2</v>
      </c>
      <c r="H64" s="84">
        <f t="shared" si="20"/>
        <v>5798</v>
      </c>
      <c r="I64" s="84">
        <f t="shared" si="20"/>
        <v>901</v>
      </c>
      <c r="J64" s="84">
        <f t="shared" si="20"/>
        <v>0</v>
      </c>
      <c r="K64" s="84">
        <f t="shared" si="20"/>
        <v>15242.25</v>
      </c>
      <c r="L64" s="139"/>
      <c r="M64" s="139"/>
      <c r="N64" s="139"/>
      <c r="O64" s="139"/>
      <c r="P64" s="124"/>
      <c r="Q64" s="124"/>
      <c r="R64" s="4"/>
      <c r="S64" s="16"/>
      <c r="T64" s="4"/>
      <c r="U64" s="4"/>
      <c r="V64" s="4"/>
      <c r="W64" s="4"/>
      <c r="X64" s="4"/>
    </row>
    <row r="65" spans="1:24" ht="18">
      <c r="A65" s="4" t="str">
        <f t="shared" si="7"/>
        <v>a</v>
      </c>
      <c r="B65" s="48"/>
      <c r="C65" s="83" t="s">
        <v>55</v>
      </c>
      <c r="D65" s="93">
        <v>14231</v>
      </c>
      <c r="E65" s="45">
        <v>4284</v>
      </c>
      <c r="F65" s="45"/>
      <c r="G65" s="149">
        <v>31.2</v>
      </c>
      <c r="H65" s="45"/>
      <c r="I65" s="45">
        <v>621</v>
      </c>
      <c r="J65" s="45"/>
      <c r="K65" s="46"/>
      <c r="L65" s="138"/>
      <c r="M65" s="138"/>
      <c r="N65" s="138"/>
      <c r="O65" s="138"/>
      <c r="P65" s="123"/>
      <c r="Q65" s="123"/>
      <c r="R65" s="4"/>
      <c r="S65" s="16"/>
      <c r="T65" s="4"/>
      <c r="U65" s="4"/>
      <c r="V65" s="4"/>
      <c r="W65" s="4"/>
      <c r="X65" s="4"/>
    </row>
    <row r="66" spans="1:24" ht="18">
      <c r="A66" s="4" t="str">
        <f t="shared" si="7"/>
        <v>a</v>
      </c>
      <c r="B66" s="48"/>
      <c r="C66" s="83" t="s">
        <v>56</v>
      </c>
      <c r="D66" s="93">
        <v>14232</v>
      </c>
      <c r="E66" s="45">
        <v>1320</v>
      </c>
      <c r="F66" s="45">
        <v>5810</v>
      </c>
      <c r="G66" s="149">
        <v>6230</v>
      </c>
      <c r="H66" s="45">
        <v>5798</v>
      </c>
      <c r="I66" s="45">
        <v>280</v>
      </c>
      <c r="J66" s="45"/>
      <c r="K66" s="46">
        <v>15242.25</v>
      </c>
      <c r="L66" s="138"/>
      <c r="M66" s="138"/>
      <c r="N66" s="138"/>
      <c r="O66" s="138"/>
      <c r="P66" s="123"/>
      <c r="Q66" s="123"/>
      <c r="R66" s="4"/>
      <c r="S66" s="16"/>
      <c r="T66" s="4"/>
      <c r="U66" s="4"/>
      <c r="V66" s="4"/>
      <c r="W66" s="4"/>
      <c r="X66" s="4"/>
    </row>
    <row r="67" spans="1:24" ht="26.25" customHeight="1">
      <c r="A67" s="4" t="str">
        <f t="shared" si="7"/>
        <v>a</v>
      </c>
      <c r="B67" s="47"/>
      <c r="C67" s="94" t="s">
        <v>57</v>
      </c>
      <c r="D67" s="95">
        <v>143</v>
      </c>
      <c r="E67" s="37">
        <v>3188086.31</v>
      </c>
      <c r="F67" s="37">
        <v>4906274.7300000004</v>
      </c>
      <c r="G67" s="38">
        <v>4871766.54</v>
      </c>
      <c r="H67" s="37">
        <v>4901588.3499999996</v>
      </c>
      <c r="I67" s="37">
        <v>4187867.44</v>
      </c>
      <c r="J67" s="37">
        <v>4200000</v>
      </c>
      <c r="K67" s="38">
        <v>3272790.37</v>
      </c>
      <c r="L67" s="135"/>
      <c r="M67" s="135"/>
      <c r="N67" s="135"/>
      <c r="O67" s="135"/>
      <c r="P67" s="120"/>
      <c r="Q67" s="120"/>
      <c r="R67" s="4"/>
      <c r="S67" s="16"/>
      <c r="T67" s="4"/>
      <c r="U67" s="4"/>
      <c r="V67" s="4"/>
      <c r="W67" s="4"/>
      <c r="X67" s="4"/>
    </row>
    <row r="68" spans="1:24" ht="48" hidden="1" customHeight="1">
      <c r="A68" s="4" t="str">
        <f t="shared" si="7"/>
        <v>b</v>
      </c>
      <c r="B68" s="47"/>
      <c r="C68" s="94" t="s">
        <v>58</v>
      </c>
      <c r="D68" s="95">
        <v>144</v>
      </c>
      <c r="E68" s="37"/>
      <c r="F68" s="37"/>
      <c r="G68" s="38"/>
      <c r="H68" s="37"/>
      <c r="I68" s="37"/>
      <c r="J68" s="37"/>
      <c r="K68" s="38"/>
      <c r="L68" s="135"/>
      <c r="M68" s="135"/>
      <c r="N68" s="135"/>
      <c r="O68" s="135"/>
      <c r="P68" s="120"/>
      <c r="Q68" s="120"/>
      <c r="R68" s="107"/>
      <c r="S68" s="39"/>
      <c r="T68" s="39"/>
      <c r="U68" s="39"/>
      <c r="V68" s="39"/>
      <c r="W68" s="39"/>
      <c r="X68" s="39"/>
    </row>
    <row r="69" spans="1:24" ht="42">
      <c r="A69" s="4" t="str">
        <f t="shared" si="7"/>
        <v>a</v>
      </c>
      <c r="B69" s="47"/>
      <c r="C69" s="94" t="s">
        <v>59</v>
      </c>
      <c r="D69" s="95">
        <v>145</v>
      </c>
      <c r="E69" s="37">
        <v>1360722.78</v>
      </c>
      <c r="F69" s="37">
        <v>1130027.1100000001</v>
      </c>
      <c r="G69" s="38">
        <f>2462033.41+0.5</f>
        <v>2462033.91</v>
      </c>
      <c r="H69" s="37">
        <v>1849913.1099999999</v>
      </c>
      <c r="I69" s="37">
        <v>2166764.11</v>
      </c>
      <c r="J69" s="37">
        <v>922900</v>
      </c>
      <c r="K69" s="38">
        <v>882312.9</v>
      </c>
      <c r="L69" s="135"/>
      <c r="M69" s="135"/>
      <c r="N69" s="135"/>
      <c r="O69" s="135"/>
      <c r="P69" s="120"/>
      <c r="Q69" s="120"/>
      <c r="R69" s="4"/>
      <c r="S69" s="16"/>
      <c r="T69" s="4"/>
      <c r="U69" s="4"/>
      <c r="V69" s="4"/>
      <c r="W69" s="4"/>
      <c r="X69" s="4"/>
    </row>
    <row r="70" spans="1:24" ht="18">
      <c r="A70" s="4" t="s">
        <v>3</v>
      </c>
      <c r="C70" s="96"/>
      <c r="D70" s="97"/>
      <c r="E70" s="98"/>
      <c r="F70" s="98"/>
      <c r="G70" s="98"/>
      <c r="H70" s="98"/>
      <c r="I70" s="98"/>
      <c r="J70" s="98"/>
      <c r="K70" s="98"/>
      <c r="L70" s="144"/>
      <c r="M70" s="144"/>
      <c r="N70" s="144"/>
      <c r="O70" s="144"/>
      <c r="P70" s="128"/>
      <c r="Q70" s="128"/>
      <c r="R70" s="107"/>
      <c r="S70" s="39"/>
      <c r="T70" s="39"/>
      <c r="U70" s="39"/>
      <c r="V70" s="39"/>
      <c r="W70" s="39"/>
      <c r="X70" s="39"/>
    </row>
    <row r="71" spans="1:24" ht="21.75">
      <c r="A71" s="4" t="str">
        <f t="shared" si="7"/>
        <v>a</v>
      </c>
      <c r="B71" s="56"/>
      <c r="C71" s="57" t="s">
        <v>6</v>
      </c>
      <c r="D71" s="99">
        <v>31</v>
      </c>
      <c r="E71" s="101">
        <f t="shared" ref="E71:K71" si="21">E72+E73</f>
        <v>13680932.939999999</v>
      </c>
      <c r="F71" s="101">
        <f t="shared" si="21"/>
        <v>553422.49</v>
      </c>
      <c r="G71" s="101">
        <f t="shared" si="21"/>
        <v>362580.2</v>
      </c>
      <c r="H71" s="101">
        <f t="shared" si="21"/>
        <v>1626240.38</v>
      </c>
      <c r="I71" s="101">
        <f t="shared" si="21"/>
        <v>5064697.33</v>
      </c>
      <c r="J71" s="100">
        <f t="shared" si="21"/>
        <v>13730000</v>
      </c>
      <c r="K71" s="101">
        <f t="shared" si="21"/>
        <v>8966811.0399999991</v>
      </c>
      <c r="L71" s="132"/>
      <c r="M71" s="132"/>
      <c r="N71" s="132"/>
      <c r="O71" s="132"/>
      <c r="P71" s="117"/>
      <c r="Q71" s="117"/>
      <c r="R71" s="4"/>
      <c r="S71" s="16"/>
      <c r="T71" s="4"/>
      <c r="U71" s="4"/>
      <c r="V71" s="4"/>
      <c r="W71" s="4"/>
      <c r="X71" s="4"/>
    </row>
    <row r="72" spans="1:24" ht="21">
      <c r="A72" s="4" t="str">
        <f t="shared" si="7"/>
        <v>a</v>
      </c>
      <c r="B72" s="58"/>
      <c r="C72" s="94" t="s">
        <v>60</v>
      </c>
      <c r="D72" s="95">
        <v>311</v>
      </c>
      <c r="E72" s="37">
        <v>9810977</v>
      </c>
      <c r="F72" s="37">
        <v>186192.5</v>
      </c>
      <c r="G72" s="38">
        <v>435.2</v>
      </c>
      <c r="H72" s="37">
        <v>242390</v>
      </c>
      <c r="I72" s="37">
        <v>332555</v>
      </c>
      <c r="J72" s="37">
        <v>2500000</v>
      </c>
      <c r="K72" s="38">
        <v>122532</v>
      </c>
      <c r="L72" s="135"/>
      <c r="M72" s="135"/>
      <c r="N72" s="135"/>
      <c r="O72" s="135"/>
      <c r="P72" s="120"/>
      <c r="Q72" s="120"/>
      <c r="R72" s="4"/>
      <c r="S72" s="16"/>
      <c r="T72" s="4"/>
      <c r="U72" s="4"/>
      <c r="V72" s="4"/>
      <c r="W72" s="4"/>
      <c r="X72" s="4"/>
    </row>
    <row r="73" spans="1:24" ht="21">
      <c r="A73" s="4" t="str">
        <f t="shared" si="7"/>
        <v>a</v>
      </c>
      <c r="B73" s="58"/>
      <c r="C73" s="94" t="s">
        <v>61</v>
      </c>
      <c r="D73" s="95">
        <v>314</v>
      </c>
      <c r="E73" s="41">
        <f>E74+E75</f>
        <v>3869955.94</v>
      </c>
      <c r="F73" s="41">
        <v>367229.99</v>
      </c>
      <c r="G73" s="42">
        <f>G74+G75</f>
        <v>362145</v>
      </c>
      <c r="H73" s="41">
        <f>H74+H75</f>
        <v>1383850.38</v>
      </c>
      <c r="I73" s="41">
        <f>I74+I75</f>
        <v>4732142.33</v>
      </c>
      <c r="J73" s="41">
        <f>J74+J75</f>
        <v>11230000</v>
      </c>
      <c r="K73" s="41">
        <f>K74+K75</f>
        <v>8844279.0399999991</v>
      </c>
      <c r="L73" s="136"/>
      <c r="M73" s="136"/>
      <c r="N73" s="136"/>
      <c r="O73" s="136"/>
      <c r="P73" s="121"/>
      <c r="Q73" s="121"/>
      <c r="R73" s="4"/>
      <c r="S73" s="16"/>
      <c r="T73" s="4"/>
      <c r="U73" s="4"/>
      <c r="V73" s="4"/>
      <c r="W73" s="4"/>
      <c r="X73" s="4"/>
    </row>
    <row r="74" spans="1:24" ht="21.75" customHeight="1">
      <c r="A74" s="4" t="str">
        <f t="shared" si="7"/>
        <v>a</v>
      </c>
      <c r="B74" s="58"/>
      <c r="C74" s="81" t="s">
        <v>62</v>
      </c>
      <c r="D74" s="82">
        <v>3141</v>
      </c>
      <c r="E74" s="43">
        <v>3869955.94</v>
      </c>
      <c r="F74" s="43">
        <v>367229.99</v>
      </c>
      <c r="G74" s="150">
        <v>362145</v>
      </c>
      <c r="H74" s="43">
        <v>1383850.38</v>
      </c>
      <c r="I74" s="43">
        <v>4732142.33</v>
      </c>
      <c r="J74" s="43">
        <v>11230000</v>
      </c>
      <c r="K74" s="50">
        <v>8844279.0399999991</v>
      </c>
      <c r="L74" s="137"/>
      <c r="M74" s="137"/>
      <c r="N74" s="137"/>
      <c r="O74" s="137"/>
      <c r="P74" s="122"/>
      <c r="Q74" s="122"/>
      <c r="R74" s="4"/>
      <c r="S74" s="16"/>
      <c r="T74" s="4"/>
      <c r="U74" s="4"/>
      <c r="V74" s="4"/>
      <c r="W74" s="4"/>
      <c r="X74" s="4"/>
    </row>
    <row r="75" spans="1:24" ht="18" hidden="1">
      <c r="A75" s="4" t="str">
        <f t="shared" si="7"/>
        <v>b</v>
      </c>
      <c r="B75" s="39"/>
      <c r="C75" s="81" t="s">
        <v>63</v>
      </c>
      <c r="D75" s="82">
        <v>31432</v>
      </c>
      <c r="E75" s="50"/>
      <c r="F75" s="50"/>
      <c r="G75" s="50"/>
      <c r="H75" s="50"/>
      <c r="I75" s="50"/>
      <c r="J75" s="43"/>
      <c r="K75" s="50"/>
      <c r="L75" s="137"/>
      <c r="M75" s="137"/>
      <c r="N75" s="137"/>
      <c r="O75" s="137"/>
      <c r="P75" s="122"/>
      <c r="Q75" s="122"/>
      <c r="R75" s="60"/>
      <c r="S75" s="74"/>
      <c r="T75" s="39"/>
      <c r="U75" s="39"/>
      <c r="V75" s="39"/>
      <c r="W75" s="39"/>
      <c r="X75" s="39"/>
    </row>
    <row r="76" spans="1:24" ht="18">
      <c r="A76" s="4" t="s">
        <v>3</v>
      </c>
      <c r="C76" s="96"/>
      <c r="D76" s="97"/>
      <c r="E76" s="98"/>
      <c r="F76" s="98"/>
      <c r="G76" s="98"/>
      <c r="H76" s="98"/>
      <c r="I76" s="98"/>
      <c r="J76" s="98"/>
      <c r="K76" s="98"/>
      <c r="L76" s="144"/>
      <c r="M76" s="144"/>
      <c r="N76" s="144"/>
      <c r="O76" s="144"/>
      <c r="P76" s="128"/>
      <c r="Q76" s="128"/>
      <c r="R76" s="59"/>
      <c r="S76" s="39"/>
      <c r="T76" s="39"/>
      <c r="U76" s="39"/>
      <c r="V76" s="39"/>
      <c r="W76" s="39"/>
      <c r="X76" s="39"/>
    </row>
    <row r="77" spans="1:24" ht="21.75" hidden="1">
      <c r="A77" s="4" t="str">
        <f t="shared" si="7"/>
        <v>b</v>
      </c>
      <c r="B77" s="56"/>
      <c r="C77" s="30" t="s">
        <v>7</v>
      </c>
      <c r="D77" s="76">
        <v>32</v>
      </c>
      <c r="E77" s="31">
        <f t="shared" ref="E77:K77" si="22">E78+E79+E80</f>
        <v>0</v>
      </c>
      <c r="F77" s="31">
        <f t="shared" si="22"/>
        <v>0</v>
      </c>
      <c r="G77" s="31">
        <f t="shared" si="22"/>
        <v>0</v>
      </c>
      <c r="H77" s="31">
        <f t="shared" si="22"/>
        <v>0</v>
      </c>
      <c r="I77" s="31">
        <f t="shared" si="22"/>
        <v>0</v>
      </c>
      <c r="J77" s="23">
        <f t="shared" si="22"/>
        <v>0</v>
      </c>
      <c r="K77" s="31">
        <f t="shared" si="22"/>
        <v>0</v>
      </c>
      <c r="L77" s="132"/>
      <c r="M77" s="132"/>
      <c r="N77" s="132"/>
      <c r="O77" s="132"/>
      <c r="P77" s="117"/>
      <c r="Q77" s="117"/>
      <c r="R77" s="59"/>
      <c r="S77" s="74"/>
      <c r="T77" s="39"/>
      <c r="U77" s="39"/>
      <c r="V77" s="39"/>
      <c r="W77" s="39"/>
      <c r="X77" s="39"/>
    </row>
    <row r="78" spans="1:24" ht="21" hidden="1">
      <c r="A78" s="4" t="str">
        <f t="shared" si="7"/>
        <v>b</v>
      </c>
      <c r="B78" s="61"/>
      <c r="C78" s="79" t="s">
        <v>64</v>
      </c>
      <c r="D78" s="80">
        <v>3214</v>
      </c>
      <c r="E78" s="38"/>
      <c r="F78" s="38"/>
      <c r="G78" s="38"/>
      <c r="H78" s="38"/>
      <c r="I78" s="38"/>
      <c r="J78" s="36"/>
      <c r="K78" s="38"/>
      <c r="L78" s="135"/>
      <c r="M78" s="135"/>
      <c r="N78" s="135"/>
      <c r="O78" s="135"/>
      <c r="P78" s="120"/>
      <c r="Q78" s="120"/>
      <c r="S78" s="39"/>
      <c r="T78" s="39"/>
      <c r="U78" s="39"/>
      <c r="V78" s="39"/>
      <c r="W78" s="39"/>
      <c r="X78" s="39"/>
    </row>
    <row r="79" spans="1:24" ht="21" hidden="1">
      <c r="A79" s="4" t="str">
        <f t="shared" ref="A79:A80" si="23">IF((E79+F79+G79+H79+I79+J79+K79)&gt;0,"a","b")</f>
        <v>b</v>
      </c>
      <c r="B79" s="58"/>
      <c r="C79" s="79" t="s">
        <v>65</v>
      </c>
      <c r="D79" s="80">
        <v>3215</v>
      </c>
      <c r="E79" s="38"/>
      <c r="F79" s="38"/>
      <c r="G79" s="38"/>
      <c r="H79" s="38"/>
      <c r="I79" s="38"/>
      <c r="J79" s="36"/>
      <c r="K79" s="38"/>
      <c r="L79" s="135"/>
      <c r="M79" s="135"/>
      <c r="N79" s="135"/>
      <c r="O79" s="135"/>
      <c r="P79" s="120"/>
      <c r="Q79" s="120"/>
      <c r="S79" s="74"/>
      <c r="T79" s="39"/>
      <c r="U79" s="39"/>
      <c r="V79" s="39"/>
      <c r="W79" s="39"/>
      <c r="X79" s="39"/>
    </row>
    <row r="80" spans="1:24" s="65" customFormat="1" ht="21" hidden="1">
      <c r="A80" s="4" t="str">
        <f t="shared" si="23"/>
        <v>b</v>
      </c>
      <c r="B80" s="62"/>
      <c r="C80" s="102" t="s">
        <v>66</v>
      </c>
      <c r="D80" s="80">
        <v>3218</v>
      </c>
      <c r="E80" s="42"/>
      <c r="F80" s="42"/>
      <c r="G80" s="42"/>
      <c r="H80" s="42"/>
      <c r="I80" s="42"/>
      <c r="J80" s="63"/>
      <c r="K80" s="42"/>
      <c r="L80" s="136"/>
      <c r="M80" s="136"/>
      <c r="N80" s="136"/>
      <c r="O80" s="136"/>
      <c r="P80" s="121"/>
      <c r="Q80" s="121"/>
      <c r="R80" s="64"/>
      <c r="S80" s="39"/>
      <c r="T80" s="39"/>
      <c r="U80" s="39"/>
      <c r="V80" s="39"/>
      <c r="W80" s="39"/>
      <c r="X80" s="39"/>
    </row>
    <row r="81" spans="1:24" ht="18" hidden="1">
      <c r="A81" s="4" t="s">
        <v>78</v>
      </c>
      <c r="C81" s="103"/>
      <c r="D81" s="104"/>
      <c r="E81" s="98"/>
      <c r="F81" s="98"/>
      <c r="G81" s="98"/>
      <c r="H81" s="98"/>
      <c r="I81" s="98"/>
      <c r="J81" s="105"/>
      <c r="K81" s="98"/>
      <c r="L81" s="144"/>
      <c r="M81" s="144"/>
      <c r="N81" s="144"/>
      <c r="O81" s="144"/>
      <c r="P81" s="128"/>
      <c r="Q81" s="128"/>
      <c r="S81" s="74"/>
      <c r="T81" s="39"/>
      <c r="U81" s="39"/>
      <c r="V81" s="39"/>
      <c r="W81" s="39"/>
      <c r="X81" s="39"/>
    </row>
    <row r="82" spans="1:24" ht="21.75" hidden="1">
      <c r="A82" s="4" t="str">
        <f t="shared" ref="A82:A84" si="24">IF((E82+F82+G82+H82+I82+J82+K82)&gt;0,"a","b")</f>
        <v>b</v>
      </c>
      <c r="C82" s="30" t="s">
        <v>8</v>
      </c>
      <c r="D82" s="76">
        <v>33</v>
      </c>
      <c r="E82" s="24">
        <f t="shared" ref="E82:K82" si="25">E83+E84</f>
        <v>0</v>
      </c>
      <c r="F82" s="24">
        <f t="shared" si="25"/>
        <v>0</v>
      </c>
      <c r="G82" s="24">
        <f t="shared" si="25"/>
        <v>0</v>
      </c>
      <c r="H82" s="24">
        <f t="shared" si="25"/>
        <v>0</v>
      </c>
      <c r="I82" s="24">
        <f t="shared" si="25"/>
        <v>0</v>
      </c>
      <c r="J82" s="23">
        <f t="shared" si="25"/>
        <v>0</v>
      </c>
      <c r="K82" s="24">
        <f t="shared" si="25"/>
        <v>0</v>
      </c>
      <c r="L82" s="132"/>
      <c r="M82" s="132"/>
      <c r="N82" s="132"/>
      <c r="O82" s="132"/>
      <c r="P82" s="117"/>
      <c r="Q82" s="117"/>
    </row>
    <row r="83" spans="1:24" ht="21" hidden="1">
      <c r="A83" s="4" t="str">
        <f t="shared" si="24"/>
        <v>b</v>
      </c>
      <c r="C83" s="79" t="s">
        <v>67</v>
      </c>
      <c r="D83" s="80">
        <v>332</v>
      </c>
      <c r="E83" s="38"/>
      <c r="F83" s="38"/>
      <c r="G83" s="38"/>
      <c r="H83" s="38"/>
      <c r="I83" s="38"/>
      <c r="J83" s="36"/>
      <c r="K83" s="38"/>
      <c r="L83" s="135"/>
      <c r="M83" s="135"/>
      <c r="N83" s="135"/>
      <c r="O83" s="135"/>
      <c r="P83" s="120"/>
      <c r="Q83" s="120"/>
    </row>
    <row r="84" spans="1:24" ht="21" hidden="1">
      <c r="A84" s="4" t="str">
        <f t="shared" si="24"/>
        <v>b</v>
      </c>
      <c r="C84" s="79" t="s">
        <v>68</v>
      </c>
      <c r="D84" s="106">
        <v>331</v>
      </c>
      <c r="E84" s="38"/>
      <c r="F84" s="38"/>
      <c r="G84" s="38"/>
      <c r="H84" s="38"/>
      <c r="I84" s="38"/>
      <c r="J84" s="36"/>
      <c r="K84" s="38"/>
      <c r="L84" s="135"/>
      <c r="M84" s="135"/>
      <c r="N84" s="135"/>
      <c r="O84" s="135"/>
      <c r="P84" s="120"/>
      <c r="Q84" s="120"/>
    </row>
    <row r="85" spans="1:24" ht="30" customHeight="1">
      <c r="A85" s="1" t="s">
        <v>3</v>
      </c>
      <c r="C85" s="66"/>
      <c r="D85" s="66"/>
      <c r="E85" s="68"/>
      <c r="F85" s="68"/>
      <c r="G85" s="68"/>
      <c r="H85" s="68"/>
      <c r="I85" s="68"/>
      <c r="J85" s="67"/>
      <c r="P85" s="110"/>
      <c r="Q85" s="110"/>
      <c r="R85" s="4"/>
      <c r="S85" s="16"/>
      <c r="T85" s="4"/>
      <c r="U85" s="4"/>
      <c r="V85" s="4"/>
      <c r="W85" s="4"/>
      <c r="X85" s="4"/>
    </row>
    <row r="86" spans="1:24" ht="57" customHeight="1">
      <c r="A86" s="1" t="s">
        <v>3</v>
      </c>
      <c r="C86" s="152"/>
      <c r="D86" s="152"/>
      <c r="E86" s="113"/>
      <c r="F86" s="113"/>
      <c r="G86" s="113"/>
      <c r="H86" s="113"/>
      <c r="I86" s="113"/>
      <c r="J86" s="69"/>
      <c r="K86" s="114"/>
      <c r="L86" s="114"/>
      <c r="M86" s="114"/>
      <c r="N86" s="114"/>
      <c r="O86" s="114"/>
      <c r="P86" s="70"/>
      <c r="Q86" s="70"/>
      <c r="R86" s="70"/>
    </row>
    <row r="87" spans="1:24" ht="57" customHeight="1">
      <c r="A87" s="1" t="s">
        <v>3</v>
      </c>
      <c r="C87" s="152"/>
      <c r="D87" s="152"/>
      <c r="E87" s="113"/>
      <c r="F87" s="113"/>
      <c r="G87" s="113"/>
      <c r="H87" s="113"/>
      <c r="I87" s="113"/>
      <c r="J87" s="69"/>
      <c r="K87" s="114"/>
      <c r="L87" s="114"/>
      <c r="M87" s="114"/>
      <c r="N87" s="114"/>
      <c r="O87" s="114"/>
      <c r="P87" s="70"/>
      <c r="Q87" s="70"/>
      <c r="R87" s="70"/>
    </row>
    <row r="88" spans="1:24" ht="13.5">
      <c r="C88" s="66"/>
      <c r="D88" s="66"/>
      <c r="E88" s="68"/>
      <c r="F88" s="68"/>
      <c r="G88" s="68"/>
      <c r="H88" s="68"/>
      <c r="I88" s="68"/>
      <c r="J88" s="67"/>
    </row>
    <row r="92" spans="1:24">
      <c r="K92" s="71"/>
      <c r="L92" s="71"/>
      <c r="M92" s="71"/>
      <c r="N92" s="71"/>
      <c r="O92" s="71"/>
    </row>
    <row r="94" spans="1:24">
      <c r="K94" s="72"/>
      <c r="L94" s="72"/>
      <c r="M94" s="72"/>
      <c r="N94" s="72"/>
      <c r="O94" s="72"/>
    </row>
  </sheetData>
  <autoFilter ref="A5:A87">
    <filterColumn colId="0">
      <filters>
        <filter val="a"/>
      </filters>
    </filterColumn>
  </autoFilter>
  <mergeCells count="4">
    <mergeCell ref="C5:K5"/>
    <mergeCell ref="C86:D86"/>
    <mergeCell ref="C87:D87"/>
    <mergeCell ref="C6:K6"/>
  </mergeCells>
  <printOptions horizontalCentered="1"/>
  <pageMargins left="0.19685039370078741" right="0.19685039370078741" top="0.51181102362204722" bottom="0.39370078740157483" header="0" footer="0"/>
  <pageSetup paperSize="9" scale="60" firstPageNumber="2" orientation="landscape" r:id="rId1"/>
  <headerFooter alignWithMargins="0"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შემოსულობები</vt:lpstr>
      <vt:lpstr>შემოსულობები!Print_Area</vt:lpstr>
      <vt:lpstr>შემოსულობები!Print_Titles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A.VANADZE</dc:creator>
  <cp:lastModifiedBy>Ednar Nataridze</cp:lastModifiedBy>
  <cp:lastPrinted>2017-09-15T12:12:29Z</cp:lastPrinted>
  <dcterms:created xsi:type="dcterms:W3CDTF">2015-04-06T16:39:22Z</dcterms:created>
  <dcterms:modified xsi:type="dcterms:W3CDTF">2017-09-15T12:33:08Z</dcterms:modified>
</cp:coreProperties>
</file>